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5\HSS25025-LIHEAPDEAP Low-Income Home Energy Assistance &amp; DE Energy Assistance Pgms\Posting\Bid\"/>
    </mc:Choice>
  </mc:AlternateContent>
  <xr:revisionPtr revIDLastSave="0" documentId="8_{461AC22E-E50F-4D54-8B1D-7FD074DFDEB9}" xr6:coauthVersionLast="47" xr6:coauthVersionMax="47" xr10:uidLastSave="{00000000-0000-0000-0000-000000000000}"/>
  <bookViews>
    <workbookView xWindow="-108" yWindow="-108" windowWidth="23256" windowHeight="12456" tabRatio="845" xr2:uid="{00000000-000D-0000-FFFF-FFFF00000000}"/>
  </bookViews>
  <sheets>
    <sheet name="Salary Worksheet FT" sheetId="3" r:id="rId1"/>
    <sheet name="Salary Worksheet PT" sheetId="25" r:id="rId2"/>
    <sheet name="Budget Worksheet " sheetId="1" r:id="rId3"/>
    <sheet name="Budget Worksheet Supplement" sheetId="16" r:id="rId4"/>
    <sheet name="Final Budget" sheetId="4" r:id="rId5"/>
    <sheet name="Comparison Worksheet" sheetId="7" r:id="rId6"/>
    <sheet name="Unit Cost Contract Budget" sheetId="23" r:id="rId7"/>
  </sheets>
  <definedNames>
    <definedName name="Fringe" localSheetId="1">'Budget Worksheet '!#REF!</definedName>
    <definedName name="Fringe" localSheetId="6">'Budget Worksheet '!#REF!</definedName>
    <definedName name="Fringe">'Budget Worksheet '!#REF!</definedName>
    <definedName name="_xlnm.Print_Area" localSheetId="2">'Budget Worksheet '!$A$1:$N$58</definedName>
    <definedName name="_xlnm.Print_Area" localSheetId="3">'Budget Worksheet Supplement'!$A$1:$L$291</definedName>
    <definedName name="_xlnm.Print_Area" localSheetId="5">'Comparison Worksheet'!$A$1:$H$59</definedName>
    <definedName name="_xlnm.Print_Area" localSheetId="4">'Final Budget'!$A$2:$G$73</definedName>
    <definedName name="_xlnm.Print_Area" localSheetId="0">'Salary Worksheet FT'!$A$1:$O$76</definedName>
    <definedName name="_xlnm.Print_Area" localSheetId="1">'Salary Worksheet PT'!$A$1:$O$76</definedName>
    <definedName name="_xlnm.Print_Area" localSheetId="6">'Unit Cost Contract Budget'!$A$1:$K$44</definedName>
    <definedName name="_xlnm.Print_Titles" localSheetId="3">'Budget Worksheet Supplement'!$1:$7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5" i="1" l="1"/>
  <c r="AH45" i="1"/>
  <c r="AI54" i="1"/>
  <c r="I54" i="4"/>
  <c r="I31" i="4"/>
  <c r="I40" i="4"/>
  <c r="I44" i="4"/>
  <c r="K53" i="4"/>
  <c r="K31" i="4"/>
  <c r="K32" i="4"/>
  <c r="K34" i="4"/>
  <c r="K35" i="4"/>
  <c r="K36" i="4"/>
  <c r="K37" i="4"/>
  <c r="K39" i="4"/>
  <c r="K40" i="4"/>
  <c r="K41" i="4"/>
  <c r="K43" i="4"/>
  <c r="K44" i="4"/>
  <c r="K45" i="4"/>
  <c r="K47" i="4"/>
  <c r="K48" i="4"/>
  <c r="K49" i="4"/>
  <c r="K51" i="4"/>
  <c r="K54" i="4"/>
  <c r="K55" i="4"/>
  <c r="K57" i="4"/>
  <c r="K59" i="4"/>
  <c r="K61" i="4"/>
  <c r="K30" i="4"/>
  <c r="J17" i="4"/>
  <c r="I15" i="4"/>
  <c r="J15" i="4" s="1"/>
  <c r="H34" i="1"/>
  <c r="E13" i="1"/>
  <c r="H6" i="23"/>
  <c r="H5" i="23"/>
  <c r="H4" i="23"/>
  <c r="H3" i="23"/>
  <c r="B6" i="7"/>
  <c r="B5" i="7"/>
  <c r="B4" i="7"/>
  <c r="B3" i="7"/>
  <c r="B7" i="4"/>
  <c r="B6" i="4"/>
  <c r="B5" i="4"/>
  <c r="B4" i="4"/>
  <c r="D6" i="16"/>
  <c r="D5" i="16"/>
  <c r="D4" i="16"/>
  <c r="D3" i="16"/>
  <c r="D6" i="1"/>
  <c r="D5" i="1"/>
  <c r="D4" i="1"/>
  <c r="D3" i="1"/>
  <c r="C6" i="25"/>
  <c r="C5" i="25"/>
  <c r="C4" i="25"/>
  <c r="C3" i="25"/>
  <c r="AL5" i="1"/>
  <c r="F41" i="3"/>
  <c r="F34" i="7"/>
  <c r="B20" i="7"/>
  <c r="B21" i="7"/>
  <c r="E78" i="25"/>
  <c r="K78" i="25"/>
  <c r="F37" i="7"/>
  <c r="J14" i="4" l="1"/>
  <c r="J9" i="4"/>
  <c r="J16" i="4"/>
  <c r="AD14" i="3"/>
  <c r="AE14" i="3" s="1"/>
  <c r="AD15" i="3"/>
  <c r="AE15" i="3" s="1"/>
  <c r="AD16" i="3"/>
  <c r="AE16" i="3" s="1"/>
  <c r="AD17" i="3"/>
  <c r="AE17" i="3" s="1"/>
  <c r="AD18" i="3"/>
  <c r="AE18" i="3" s="1"/>
  <c r="AD19" i="3"/>
  <c r="AE19" i="3" s="1"/>
  <c r="AD20" i="3"/>
  <c r="AE20" i="3" s="1"/>
  <c r="AD21" i="3"/>
  <c r="AE21" i="3" s="1"/>
  <c r="AD22" i="3"/>
  <c r="AD23" i="3"/>
  <c r="AE23" i="3" s="1"/>
  <c r="AD24" i="3"/>
  <c r="AE24" i="3" s="1"/>
  <c r="AD25" i="3"/>
  <c r="AE25" i="3" s="1"/>
  <c r="AD26" i="3"/>
  <c r="AE26" i="3" s="1"/>
  <c r="AD27" i="3"/>
  <c r="AD28" i="3"/>
  <c r="AE28" i="3" s="1"/>
  <c r="AD29" i="3"/>
  <c r="AE29" i="3" s="1"/>
  <c r="AD30" i="3"/>
  <c r="AE30" i="3" s="1"/>
  <c r="AD31" i="3"/>
  <c r="AE31" i="3" s="1"/>
  <c r="AD32" i="3"/>
  <c r="AE32" i="3" s="1"/>
  <c r="AD33" i="3"/>
  <c r="AE33" i="3" s="1"/>
  <c r="AD34" i="3"/>
  <c r="AE34" i="3" s="1"/>
  <c r="AD35" i="3"/>
  <c r="AE35" i="3" s="1"/>
  <c r="AD36" i="3"/>
  <c r="AE36" i="3" s="1"/>
  <c r="AD37" i="3"/>
  <c r="AE37" i="3" s="1"/>
  <c r="AD38" i="3"/>
  <c r="AE38" i="3" s="1"/>
  <c r="AD39" i="3"/>
  <c r="AE39" i="3" s="1"/>
  <c r="AD40" i="3"/>
  <c r="AE40" i="3" s="1"/>
  <c r="AF40" i="3"/>
  <c r="AD34" i="25"/>
  <c r="AE34" i="25" s="1"/>
  <c r="AD35" i="25"/>
  <c r="AE35" i="25" s="1"/>
  <c r="AD36" i="25"/>
  <c r="AE36" i="25" s="1"/>
  <c r="AD37" i="25"/>
  <c r="AD22" i="25"/>
  <c r="AE22" i="25" s="1"/>
  <c r="AD23" i="25"/>
  <c r="AE23" i="25"/>
  <c r="AD24" i="25"/>
  <c r="AE24" i="25" s="1"/>
  <c r="AD25" i="25"/>
  <c r="AE25" i="25" s="1"/>
  <c r="AD26" i="25"/>
  <c r="AE26" i="25" s="1"/>
  <c r="AD27" i="25"/>
  <c r="AE27" i="25" s="1"/>
  <c r="AD28" i="25"/>
  <c r="AE28" i="25" s="1"/>
  <c r="P51" i="25"/>
  <c r="P53" i="25"/>
  <c r="F30" i="25"/>
  <c r="F31" i="25"/>
  <c r="F32" i="25"/>
  <c r="F33" i="25"/>
  <c r="F34" i="25"/>
  <c r="AF34" i="25" s="1"/>
  <c r="F35" i="25"/>
  <c r="P35" i="25" s="1"/>
  <c r="F36" i="25"/>
  <c r="AF36" i="25" s="1"/>
  <c r="F37" i="25"/>
  <c r="AF37" i="25" s="1"/>
  <c r="F38" i="25"/>
  <c r="P38" i="25" s="1"/>
  <c r="F39" i="25"/>
  <c r="P39" i="25" s="1"/>
  <c r="F40" i="25"/>
  <c r="P40" i="25" s="1"/>
  <c r="F41" i="25"/>
  <c r="P41" i="25" s="1"/>
  <c r="F42" i="25"/>
  <c r="P42" i="25" s="1"/>
  <c r="F14" i="25"/>
  <c r="F15" i="25"/>
  <c r="F16" i="25"/>
  <c r="F17" i="25"/>
  <c r="F18" i="25"/>
  <c r="F19" i="25"/>
  <c r="F20" i="25"/>
  <c r="F21" i="25"/>
  <c r="F22" i="25"/>
  <c r="AF22" i="25" s="1"/>
  <c r="F23" i="25"/>
  <c r="AF23" i="25" s="1"/>
  <c r="AG23" i="25" s="1"/>
  <c r="AI23" i="25" s="1"/>
  <c r="F24" i="25"/>
  <c r="AF24" i="25" s="1"/>
  <c r="F25" i="25"/>
  <c r="AF25" i="25" s="1"/>
  <c r="F26" i="25"/>
  <c r="AF26" i="25" s="1"/>
  <c r="F27" i="25"/>
  <c r="AF27" i="25" s="1"/>
  <c r="F28" i="25"/>
  <c r="AF28" i="25" s="1"/>
  <c r="F29" i="25"/>
  <c r="P51" i="3"/>
  <c r="P53" i="3"/>
  <c r="P40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F33" i="3"/>
  <c r="AF33" i="3" s="1"/>
  <c r="F34" i="3"/>
  <c r="AF34" i="3" s="1"/>
  <c r="F35" i="3"/>
  <c r="AF35" i="3" s="1"/>
  <c r="AG35" i="3" s="1"/>
  <c r="AH35" i="3" s="1"/>
  <c r="F36" i="3"/>
  <c r="AF36" i="3" s="1"/>
  <c r="F37" i="3"/>
  <c r="P37" i="3" s="1"/>
  <c r="F38" i="3"/>
  <c r="AF38" i="3" s="1"/>
  <c r="F23" i="3"/>
  <c r="AF23" i="3" s="1"/>
  <c r="F24" i="3"/>
  <c r="P24" i="3" s="1"/>
  <c r="F25" i="3"/>
  <c r="P25" i="3" s="1"/>
  <c r="F26" i="3"/>
  <c r="P26" i="3" s="1"/>
  <c r="F27" i="3"/>
  <c r="AF27" i="3" s="1"/>
  <c r="F28" i="3"/>
  <c r="AF28" i="3" s="1"/>
  <c r="F29" i="3"/>
  <c r="AF29" i="3" s="1"/>
  <c r="F30" i="3"/>
  <c r="P30" i="3" s="1"/>
  <c r="F31" i="3"/>
  <c r="P31" i="3" s="1"/>
  <c r="F32" i="3"/>
  <c r="AF32" i="3" s="1"/>
  <c r="F22" i="3"/>
  <c r="AF22" i="3" s="1"/>
  <c r="F14" i="3"/>
  <c r="AF14" i="3" s="1"/>
  <c r="F15" i="3"/>
  <c r="AF15" i="3" s="1"/>
  <c r="F16" i="3"/>
  <c r="AF16" i="3" s="1"/>
  <c r="F17" i="3"/>
  <c r="AF17" i="3" s="1"/>
  <c r="F18" i="3"/>
  <c r="AF18" i="3" s="1"/>
  <c r="F19" i="3"/>
  <c r="AF19" i="3" s="1"/>
  <c r="F20" i="3"/>
  <c r="AF20" i="3" s="1"/>
  <c r="F21" i="3"/>
  <c r="P37" i="25" l="1"/>
  <c r="AG24" i="25"/>
  <c r="AJ24" i="25" s="1"/>
  <c r="P38" i="3"/>
  <c r="AG34" i="3"/>
  <c r="AH34" i="3" s="1"/>
  <c r="AG28" i="3"/>
  <c r="AM28" i="3" s="1"/>
  <c r="AF31" i="3"/>
  <c r="AG31" i="3" s="1"/>
  <c r="AI31" i="3" s="1"/>
  <c r="P23" i="3"/>
  <c r="AG16" i="3"/>
  <c r="AK16" i="3" s="1"/>
  <c r="P22" i="3"/>
  <c r="AF37" i="3"/>
  <c r="AG37" i="3" s="1"/>
  <c r="AL37" i="3" s="1"/>
  <c r="AG28" i="25"/>
  <c r="AL28" i="25" s="1"/>
  <c r="H73" i="25"/>
  <c r="P29" i="3"/>
  <c r="AF24" i="3"/>
  <c r="AG24" i="3" s="1"/>
  <c r="AI24" i="3" s="1"/>
  <c r="AG17" i="3"/>
  <c r="AL17" i="3" s="1"/>
  <c r="P35" i="3"/>
  <c r="AF35" i="25"/>
  <c r="AG35" i="25" s="1"/>
  <c r="AK35" i="25" s="1"/>
  <c r="AF26" i="3"/>
  <c r="AG26" i="3" s="1"/>
  <c r="AG26" i="25"/>
  <c r="AH26" i="25" s="1"/>
  <c r="AG37" i="25"/>
  <c r="AJ37" i="25" s="1"/>
  <c r="AF21" i="3"/>
  <c r="AG21" i="3" s="1"/>
  <c r="P28" i="3"/>
  <c r="AG40" i="3"/>
  <c r="AI40" i="3" s="1"/>
  <c r="AF25" i="3"/>
  <c r="AG25" i="3" s="1"/>
  <c r="AK25" i="3" s="1"/>
  <c r="AG23" i="3"/>
  <c r="AG18" i="3"/>
  <c r="AK18" i="3" s="1"/>
  <c r="AN23" i="25"/>
  <c r="AG22" i="25"/>
  <c r="AJ22" i="25" s="1"/>
  <c r="AG36" i="25"/>
  <c r="AN36" i="25" s="1"/>
  <c r="AG34" i="25"/>
  <c r="AN34" i="25" s="1"/>
  <c r="AG22" i="3"/>
  <c r="AH22" i="3" s="1"/>
  <c r="AM23" i="25"/>
  <c r="AG27" i="25"/>
  <c r="AH27" i="25" s="1"/>
  <c r="AI24" i="25"/>
  <c r="AH23" i="25"/>
  <c r="AG19" i="3"/>
  <c r="AM19" i="3" s="1"/>
  <c r="AE22" i="3"/>
  <c r="AG15" i="3"/>
  <c r="AN15" i="3" s="1"/>
  <c r="P34" i="3"/>
  <c r="P33" i="3"/>
  <c r="P27" i="3"/>
  <c r="P32" i="3"/>
  <c r="AG27" i="3"/>
  <c r="AK27" i="3" s="1"/>
  <c r="AG36" i="3"/>
  <c r="AM36" i="3" s="1"/>
  <c r="AG33" i="3"/>
  <c r="AH33" i="3" s="1"/>
  <c r="AG29" i="3"/>
  <c r="AJ29" i="3" s="1"/>
  <c r="AF30" i="3"/>
  <c r="AG30" i="3" s="1"/>
  <c r="AL30" i="3" s="1"/>
  <c r="P36" i="3"/>
  <c r="AE27" i="3"/>
  <c r="AL40" i="3"/>
  <c r="AM34" i="3"/>
  <c r="AL34" i="3"/>
  <c r="AI34" i="3"/>
  <c r="AJ34" i="3"/>
  <c r="AK28" i="3"/>
  <c r="AK35" i="3"/>
  <c r="AG38" i="3"/>
  <c r="AJ35" i="3"/>
  <c r="AG32" i="3"/>
  <c r="AG20" i="3"/>
  <c r="AG14" i="3"/>
  <c r="AL35" i="3"/>
  <c r="AI35" i="3"/>
  <c r="AM35" i="3"/>
  <c r="AN35" i="3"/>
  <c r="AH37" i="25"/>
  <c r="AI37" i="25"/>
  <c r="AK37" i="25"/>
  <c r="AE37" i="25"/>
  <c r="AJ27" i="25"/>
  <c r="AL22" i="25"/>
  <c r="AL23" i="25"/>
  <c r="AG25" i="25"/>
  <c r="AK23" i="25"/>
  <c r="AJ23" i="25"/>
  <c r="AN40" i="3" l="1"/>
  <c r="AI28" i="3"/>
  <c r="AK24" i="25"/>
  <c r="AL27" i="25"/>
  <c r="AL24" i="25"/>
  <c r="AM24" i="25"/>
  <c r="AN24" i="25"/>
  <c r="AH24" i="25"/>
  <c r="AK33" i="3"/>
  <c r="AK36" i="25"/>
  <c r="AM28" i="25"/>
  <c r="AJ28" i="25"/>
  <c r="AN37" i="25"/>
  <c r="AM31" i="3"/>
  <c r="AI26" i="25"/>
  <c r="AM26" i="25"/>
  <c r="AL37" i="25"/>
  <c r="AK36" i="3"/>
  <c r="AN16" i="3"/>
  <c r="AI28" i="25"/>
  <c r="AH28" i="25"/>
  <c r="AK28" i="25"/>
  <c r="AI27" i="25"/>
  <c r="AM37" i="25"/>
  <c r="AN28" i="25"/>
  <c r="AH36" i="25"/>
  <c r="AL31" i="3"/>
  <c r="AK22" i="3"/>
  <c r="AN28" i="3"/>
  <c r="AN31" i="3"/>
  <c r="AJ22" i="3"/>
  <c r="AK30" i="3"/>
  <c r="AL25" i="3"/>
  <c r="AH28" i="3"/>
  <c r="AH31" i="3"/>
  <c r="AI22" i="3"/>
  <c r="AK34" i="3"/>
  <c r="AJ18" i="3"/>
  <c r="AJ25" i="3"/>
  <c r="AL28" i="3"/>
  <c r="AK31" i="3"/>
  <c r="AL22" i="3"/>
  <c r="AN34" i="3"/>
  <c r="AI33" i="3"/>
  <c r="AJ28" i="3"/>
  <c r="AJ31" i="3"/>
  <c r="AM22" i="3"/>
  <c r="AJ24" i="3"/>
  <c r="AK24" i="3"/>
  <c r="AL24" i="3"/>
  <c r="AN24" i="3"/>
  <c r="AM24" i="3"/>
  <c r="AM30" i="3"/>
  <c r="AI27" i="3"/>
  <c r="AK15" i="3"/>
  <c r="AH24" i="3"/>
  <c r="AM25" i="3"/>
  <c r="AM27" i="3"/>
  <c r="AN22" i="3"/>
  <c r="AH16" i="3"/>
  <c r="AH15" i="3"/>
  <c r="AL16" i="3"/>
  <c r="AM16" i="3"/>
  <c r="AM15" i="3"/>
  <c r="AL18" i="3"/>
  <c r="AJ16" i="3"/>
  <c r="AJ15" i="3"/>
  <c r="AI16" i="3"/>
  <c r="AL15" i="3"/>
  <c r="AN29" i="3"/>
  <c r="AK26" i="25"/>
  <c r="AL26" i="25"/>
  <c r="AJ27" i="3"/>
  <c r="AJ26" i="25"/>
  <c r="AK27" i="25"/>
  <c r="AI25" i="3"/>
  <c r="AN27" i="3"/>
  <c r="AN26" i="25"/>
  <c r="AL27" i="3"/>
  <c r="AM27" i="25"/>
  <c r="AI29" i="3"/>
  <c r="AN25" i="3"/>
  <c r="AL33" i="3"/>
  <c r="AI35" i="25"/>
  <c r="AH35" i="25"/>
  <c r="AN35" i="25"/>
  <c r="AL35" i="25"/>
  <c r="AJ35" i="25"/>
  <c r="AM35" i="25"/>
  <c r="AN19" i="3"/>
  <c r="AH19" i="3"/>
  <c r="AL19" i="3"/>
  <c r="AM17" i="3"/>
  <c r="AJ17" i="3"/>
  <c r="AH17" i="3"/>
  <c r="AK17" i="3"/>
  <c r="AI17" i="3"/>
  <c r="AN17" i="3"/>
  <c r="AM18" i="3"/>
  <c r="AK19" i="3"/>
  <c r="AJ19" i="3"/>
  <c r="AI19" i="3"/>
  <c r="AL21" i="3"/>
  <c r="AI21" i="3"/>
  <c r="AM21" i="3"/>
  <c r="AH21" i="3"/>
  <c r="AN21" i="3"/>
  <c r="AJ21" i="3"/>
  <c r="AK21" i="3"/>
  <c r="AH23" i="3"/>
  <c r="AM23" i="3"/>
  <c r="AI34" i="25"/>
  <c r="AL23" i="3"/>
  <c r="AJ23" i="3"/>
  <c r="AK40" i="3"/>
  <c r="AL36" i="25"/>
  <c r="AM36" i="25"/>
  <c r="AI36" i="25"/>
  <c r="AK34" i="25"/>
  <c r="AN23" i="3"/>
  <c r="AI23" i="3"/>
  <c r="AH40" i="3"/>
  <c r="AK23" i="3"/>
  <c r="AM40" i="3"/>
  <c r="AL34" i="25"/>
  <c r="AH22" i="25"/>
  <c r="AM22" i="25"/>
  <c r="O18" i="3"/>
  <c r="P18" i="3" s="1"/>
  <c r="AJ37" i="3"/>
  <c r="AH37" i="3"/>
  <c r="AK37" i="3"/>
  <c r="AI37" i="3"/>
  <c r="AM37" i="3"/>
  <c r="AN37" i="3"/>
  <c r="AN22" i="25"/>
  <c r="O19" i="3"/>
  <c r="P19" i="3" s="1"/>
  <c r="AH34" i="25"/>
  <c r="O20" i="3"/>
  <c r="P20" i="3" s="1"/>
  <c r="AI22" i="25"/>
  <c r="AN27" i="25"/>
  <c r="AJ30" i="3"/>
  <c r="AK29" i="3"/>
  <c r="AH25" i="3"/>
  <c r="AJ40" i="3"/>
  <c r="AI15" i="3"/>
  <c r="AJ33" i="3"/>
  <c r="AI18" i="3"/>
  <c r="AH18" i="3"/>
  <c r="AN18" i="3"/>
  <c r="AJ34" i="25"/>
  <c r="AM34" i="25"/>
  <c r="O21" i="3"/>
  <c r="P21" i="3" s="1"/>
  <c r="AK22" i="25"/>
  <c r="AJ36" i="25"/>
  <c r="AL29" i="3"/>
  <c r="AM33" i="3"/>
  <c r="AH27" i="3"/>
  <c r="AN33" i="3"/>
  <c r="AI36" i="3"/>
  <c r="AH36" i="3"/>
  <c r="AN36" i="3"/>
  <c r="AJ36" i="3"/>
  <c r="AI30" i="3"/>
  <c r="AH30" i="3"/>
  <c r="AN30" i="3"/>
  <c r="AL36" i="3"/>
  <c r="AH29" i="3"/>
  <c r="AM29" i="3"/>
  <c r="AK20" i="3"/>
  <c r="AI20" i="3"/>
  <c r="AL20" i="3"/>
  <c r="AM20" i="3"/>
  <c r="AH20" i="3"/>
  <c r="AN20" i="3"/>
  <c r="AJ20" i="3"/>
  <c r="AK14" i="3"/>
  <c r="AL14" i="3"/>
  <c r="AM14" i="3"/>
  <c r="AH14" i="3"/>
  <c r="AN14" i="3"/>
  <c r="AI14" i="3"/>
  <c r="AJ14" i="3"/>
  <c r="AK38" i="3"/>
  <c r="AJ38" i="3"/>
  <c r="AL38" i="3"/>
  <c r="AI38" i="3"/>
  <c r="AM38" i="3"/>
  <c r="AH38" i="3"/>
  <c r="AN38" i="3"/>
  <c r="AK32" i="3"/>
  <c r="AJ32" i="3"/>
  <c r="AL32" i="3"/>
  <c r="AM32" i="3"/>
  <c r="AH32" i="3"/>
  <c r="AN32" i="3"/>
  <c r="AI32" i="3"/>
  <c r="AK26" i="3"/>
  <c r="AL26" i="3"/>
  <c r="AI26" i="3"/>
  <c r="AJ26" i="3"/>
  <c r="AM26" i="3"/>
  <c r="AH26" i="3"/>
  <c r="AN26" i="3"/>
  <c r="AK25" i="25"/>
  <c r="AL25" i="25"/>
  <c r="AM25" i="25"/>
  <c r="AH25" i="25"/>
  <c r="AN25" i="25"/>
  <c r="AI25" i="25"/>
  <c r="AJ25" i="25"/>
  <c r="J66" i="16" l="1"/>
  <c r="J65" i="16"/>
  <c r="J64" i="16"/>
  <c r="J63" i="16"/>
  <c r="H43" i="16"/>
  <c r="O43" i="3" l="1"/>
  <c r="O15" i="25"/>
  <c r="P15" i="25" s="1"/>
  <c r="O19" i="25"/>
  <c r="P19" i="25" s="1"/>
  <c r="O23" i="25"/>
  <c r="P23" i="25" s="1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O52" i="25"/>
  <c r="O53" i="25"/>
  <c r="O54" i="25"/>
  <c r="O55" i="25"/>
  <c r="O56" i="25"/>
  <c r="O57" i="25"/>
  <c r="O58" i="25"/>
  <c r="O59" i="25"/>
  <c r="O60" i="25"/>
  <c r="O61" i="25"/>
  <c r="O62" i="25"/>
  <c r="O63" i="25"/>
  <c r="O64" i="25"/>
  <c r="O65" i="25"/>
  <c r="O66" i="25"/>
  <c r="O67" i="25"/>
  <c r="O68" i="25"/>
  <c r="O69" i="25"/>
  <c r="O70" i="25"/>
  <c r="O71" i="25"/>
  <c r="I88" i="25"/>
  <c r="H88" i="25" s="1"/>
  <c r="I83" i="25"/>
  <c r="H83" i="25" s="1"/>
  <c r="N73" i="25"/>
  <c r="M73" i="25"/>
  <c r="M74" i="25" s="1"/>
  <c r="L73" i="25"/>
  <c r="L75" i="25" s="1"/>
  <c r="K73" i="25"/>
  <c r="K75" i="25" s="1"/>
  <c r="J73" i="25"/>
  <c r="J75" i="25" s="1"/>
  <c r="G73" i="25"/>
  <c r="G75" i="25" s="1"/>
  <c r="E73" i="25"/>
  <c r="D73" i="25"/>
  <c r="C73" i="25"/>
  <c r="C76" i="25" s="1"/>
  <c r="AD72" i="25"/>
  <c r="AE72" i="25" s="1"/>
  <c r="O72" i="25"/>
  <c r="F72" i="25"/>
  <c r="P72" i="25" s="1"/>
  <c r="AD71" i="25"/>
  <c r="F71" i="25"/>
  <c r="AD70" i="25"/>
  <c r="AE70" i="25" s="1"/>
  <c r="F70" i="25"/>
  <c r="P70" i="25" s="1"/>
  <c r="AD69" i="25"/>
  <c r="F69" i="25"/>
  <c r="AD68" i="25"/>
  <c r="AE68" i="25" s="1"/>
  <c r="F68" i="25"/>
  <c r="P68" i="25" s="1"/>
  <c r="AD67" i="25"/>
  <c r="F67" i="25"/>
  <c r="AD66" i="25"/>
  <c r="AE66" i="25" s="1"/>
  <c r="F66" i="25"/>
  <c r="P66" i="25" s="1"/>
  <c r="AD65" i="25"/>
  <c r="AE65" i="25" s="1"/>
  <c r="F65" i="25"/>
  <c r="AD64" i="25"/>
  <c r="AE64" i="25" s="1"/>
  <c r="F64" i="25"/>
  <c r="P64" i="25" s="1"/>
  <c r="AD63" i="25"/>
  <c r="AE63" i="25" s="1"/>
  <c r="F63" i="25"/>
  <c r="AD62" i="25"/>
  <c r="AE62" i="25" s="1"/>
  <c r="F62" i="25"/>
  <c r="P62" i="25" s="1"/>
  <c r="AD61" i="25"/>
  <c r="F61" i="25"/>
  <c r="AD60" i="25"/>
  <c r="AE60" i="25" s="1"/>
  <c r="F60" i="25"/>
  <c r="P60" i="25" s="1"/>
  <c r="AD59" i="25"/>
  <c r="AE59" i="25" s="1"/>
  <c r="F59" i="25"/>
  <c r="AD58" i="25"/>
  <c r="AE58" i="25" s="1"/>
  <c r="F58" i="25"/>
  <c r="P58" i="25" s="1"/>
  <c r="AD57" i="25"/>
  <c r="AE57" i="25" s="1"/>
  <c r="F57" i="25"/>
  <c r="AD56" i="25"/>
  <c r="AE56" i="25" s="1"/>
  <c r="F56" i="25"/>
  <c r="P56" i="25" s="1"/>
  <c r="AD55" i="25"/>
  <c r="AE55" i="25" s="1"/>
  <c r="F55" i="25"/>
  <c r="AD54" i="25"/>
  <c r="AE54" i="25" s="1"/>
  <c r="F54" i="25"/>
  <c r="P54" i="25" s="1"/>
  <c r="AF53" i="25"/>
  <c r="AD53" i="25"/>
  <c r="AD52" i="25"/>
  <c r="AE52" i="25" s="1"/>
  <c r="F52" i="25"/>
  <c r="P52" i="25" s="1"/>
  <c r="AF51" i="25"/>
  <c r="AD51" i="25"/>
  <c r="AE51" i="25" s="1"/>
  <c r="AD50" i="25"/>
  <c r="AE50" i="25" s="1"/>
  <c r="F50" i="25"/>
  <c r="AD49" i="25"/>
  <c r="AE49" i="25" s="1"/>
  <c r="F49" i="25"/>
  <c r="AD48" i="25"/>
  <c r="AE48" i="25" s="1"/>
  <c r="F48" i="25"/>
  <c r="AD47" i="25"/>
  <c r="AE47" i="25" s="1"/>
  <c r="F47" i="25"/>
  <c r="AD46" i="25"/>
  <c r="F46" i="25"/>
  <c r="P46" i="25" s="1"/>
  <c r="AD45" i="25"/>
  <c r="F45" i="25"/>
  <c r="P45" i="25" s="1"/>
  <c r="AD44" i="25"/>
  <c r="AE44" i="25" s="1"/>
  <c r="F44" i="25"/>
  <c r="AD43" i="25"/>
  <c r="F43" i="25"/>
  <c r="AD42" i="25"/>
  <c r="AE42" i="25" s="1"/>
  <c r="AD41" i="25"/>
  <c r="AE41" i="25" s="1"/>
  <c r="AF41" i="25"/>
  <c r="AF40" i="25"/>
  <c r="AD40" i="25"/>
  <c r="AD39" i="25"/>
  <c r="AE39" i="25" s="1"/>
  <c r="AD38" i="25"/>
  <c r="AE38" i="25" s="1"/>
  <c r="AF38" i="25"/>
  <c r="O36" i="25"/>
  <c r="P36" i="25" s="1"/>
  <c r="O35" i="25"/>
  <c r="O34" i="25"/>
  <c r="P34" i="25" s="1"/>
  <c r="AD33" i="25"/>
  <c r="O33" i="25"/>
  <c r="P33" i="25" s="1"/>
  <c r="AF33" i="25"/>
  <c r="AD32" i="25"/>
  <c r="O32" i="25"/>
  <c r="P32" i="25" s="1"/>
  <c r="AF32" i="25"/>
  <c r="AD31" i="25"/>
  <c r="AE31" i="25" s="1"/>
  <c r="O31" i="25"/>
  <c r="P31" i="25" s="1"/>
  <c r="AF31" i="25"/>
  <c r="AD30" i="25"/>
  <c r="AE30" i="25" s="1"/>
  <c r="O30" i="25"/>
  <c r="P30" i="25" s="1"/>
  <c r="AF30" i="25"/>
  <c r="AD29" i="25"/>
  <c r="AE29" i="25" s="1"/>
  <c r="O29" i="25"/>
  <c r="P29" i="25" s="1"/>
  <c r="AF29" i="25"/>
  <c r="O28" i="25"/>
  <c r="P28" i="25" s="1"/>
  <c r="O27" i="25"/>
  <c r="P27" i="25" s="1"/>
  <c r="O26" i="25"/>
  <c r="P26" i="25" s="1"/>
  <c r="O25" i="25"/>
  <c r="P25" i="25" s="1"/>
  <c r="O24" i="25"/>
  <c r="P24" i="25" s="1"/>
  <c r="O22" i="25"/>
  <c r="P22" i="25" s="1"/>
  <c r="AD21" i="25"/>
  <c r="AE21" i="25" s="1"/>
  <c r="O21" i="25"/>
  <c r="P21" i="25" s="1"/>
  <c r="AF21" i="25"/>
  <c r="AD20" i="25"/>
  <c r="O20" i="25"/>
  <c r="P20" i="25" s="1"/>
  <c r="AD19" i="25"/>
  <c r="AD18" i="25"/>
  <c r="O18" i="25"/>
  <c r="P18" i="25" s="1"/>
  <c r="AD17" i="25"/>
  <c r="O17" i="25"/>
  <c r="P17" i="25" s="1"/>
  <c r="AD16" i="25"/>
  <c r="O16" i="25"/>
  <c r="P16" i="25" s="1"/>
  <c r="AD15" i="25"/>
  <c r="AD14" i="25"/>
  <c r="O14" i="25"/>
  <c r="P14" i="25" s="1"/>
  <c r="AD13" i="25"/>
  <c r="F13" i="25"/>
  <c r="O12" i="25"/>
  <c r="F12" i="25"/>
  <c r="P12" i="25" s="1"/>
  <c r="AG21" i="25" l="1"/>
  <c r="AF47" i="25"/>
  <c r="AG47" i="25" s="1"/>
  <c r="AL47" i="25" s="1"/>
  <c r="P47" i="25"/>
  <c r="AF63" i="25"/>
  <c r="AG63" i="25" s="1"/>
  <c r="AH63" i="25" s="1"/>
  <c r="P63" i="25"/>
  <c r="AF44" i="25"/>
  <c r="AG44" i="25" s="1"/>
  <c r="AM44" i="25" s="1"/>
  <c r="P44" i="25"/>
  <c r="AF49" i="25"/>
  <c r="AG49" i="25" s="1"/>
  <c r="AK49" i="25" s="1"/>
  <c r="P49" i="25"/>
  <c r="AF57" i="25"/>
  <c r="AG57" i="25" s="1"/>
  <c r="P57" i="25"/>
  <c r="AF61" i="25"/>
  <c r="AG61" i="25" s="1"/>
  <c r="P61" i="25"/>
  <c r="AF65" i="25"/>
  <c r="AG65" i="25" s="1"/>
  <c r="P65" i="25"/>
  <c r="AF69" i="25"/>
  <c r="AG69" i="25" s="1"/>
  <c r="P69" i="25"/>
  <c r="AF71" i="25"/>
  <c r="AG71" i="25" s="1"/>
  <c r="P71" i="25"/>
  <c r="AF43" i="25"/>
  <c r="AG43" i="25" s="1"/>
  <c r="P43" i="25"/>
  <c r="AF59" i="25"/>
  <c r="AG59" i="25" s="1"/>
  <c r="AL59" i="25" s="1"/>
  <c r="P59" i="25"/>
  <c r="AF50" i="25"/>
  <c r="AG50" i="25" s="1"/>
  <c r="AM50" i="25" s="1"/>
  <c r="P50" i="25"/>
  <c r="AF55" i="25"/>
  <c r="AG55" i="25" s="1"/>
  <c r="P55" i="25"/>
  <c r="AF67" i="25"/>
  <c r="AG67" i="25" s="1"/>
  <c r="P67" i="25"/>
  <c r="AF48" i="25"/>
  <c r="AG48" i="25" s="1"/>
  <c r="AL48" i="25" s="1"/>
  <c r="P48" i="25"/>
  <c r="AG30" i="25"/>
  <c r="AI30" i="25" s="1"/>
  <c r="AF46" i="25"/>
  <c r="AG46" i="25" s="1"/>
  <c r="AG29" i="25"/>
  <c r="AI29" i="25" s="1"/>
  <c r="AF70" i="25"/>
  <c r="AG70" i="25" s="1"/>
  <c r="AN70" i="25" s="1"/>
  <c r="AF68" i="25"/>
  <c r="AG68" i="25" s="1"/>
  <c r="AL68" i="25" s="1"/>
  <c r="AF66" i="25"/>
  <c r="AG66" i="25" s="1"/>
  <c r="AM66" i="25" s="1"/>
  <c r="AF72" i="25"/>
  <c r="AG72" i="25" s="1"/>
  <c r="F73" i="25"/>
  <c r="AG38" i="25"/>
  <c r="AL38" i="25" s="1"/>
  <c r="M75" i="25"/>
  <c r="AG41" i="25"/>
  <c r="AM41" i="25" s="1"/>
  <c r="AF42" i="25"/>
  <c r="AG42" i="25" s="1"/>
  <c r="AE18" i="25"/>
  <c r="AM21" i="25"/>
  <c r="AI21" i="25"/>
  <c r="AL21" i="25"/>
  <c r="AH21" i="25"/>
  <c r="AK21" i="25"/>
  <c r="AN21" i="25"/>
  <c r="AJ21" i="25"/>
  <c r="AD73" i="25"/>
  <c r="AE13" i="25"/>
  <c r="AE15" i="25"/>
  <c r="AE17" i="25"/>
  <c r="AE19" i="25"/>
  <c r="O13" i="25"/>
  <c r="P13" i="25" s="1"/>
  <c r="AE14" i="25"/>
  <c r="AE16" i="25"/>
  <c r="AH59" i="25"/>
  <c r="AG53" i="25"/>
  <c r="AE53" i="25"/>
  <c r="I73" i="25"/>
  <c r="AE20" i="25"/>
  <c r="AE45" i="25"/>
  <c r="N75" i="25"/>
  <c r="N74" i="25"/>
  <c r="AG32" i="25"/>
  <c r="AE32" i="25"/>
  <c r="H84" i="25"/>
  <c r="H85" i="25" s="1"/>
  <c r="AF13" i="25"/>
  <c r="AG13" i="25" s="1"/>
  <c r="AF14" i="25"/>
  <c r="AG14" i="25" s="1"/>
  <c r="AF15" i="25"/>
  <c r="AG15" i="25" s="1"/>
  <c r="AF16" i="25"/>
  <c r="AG16" i="25" s="1"/>
  <c r="AF17" i="25"/>
  <c r="AG17" i="25" s="1"/>
  <c r="AF18" i="25"/>
  <c r="AG18" i="25" s="1"/>
  <c r="AF19" i="25"/>
  <c r="AG19" i="25" s="1"/>
  <c r="AF20" i="25"/>
  <c r="AG20" i="25" s="1"/>
  <c r="AG31" i="25"/>
  <c r="AG33" i="25"/>
  <c r="AE33" i="25"/>
  <c r="AE43" i="25"/>
  <c r="AF60" i="25"/>
  <c r="AG60" i="25" s="1"/>
  <c r="J74" i="25"/>
  <c r="AG40" i="25"/>
  <c r="AE40" i="25"/>
  <c r="AE46" i="25"/>
  <c r="AE61" i="25"/>
  <c r="AE67" i="25"/>
  <c r="AF39" i="25"/>
  <c r="AG39" i="25" s="1"/>
  <c r="AG51" i="25"/>
  <c r="AF54" i="25"/>
  <c r="AG54" i="25" s="1"/>
  <c r="AF62" i="25"/>
  <c r="AG62" i="25" s="1"/>
  <c r="AE69" i="25"/>
  <c r="AF45" i="25"/>
  <c r="AG45" i="25" s="1"/>
  <c r="AF56" i="25"/>
  <c r="AG56" i="25" s="1"/>
  <c r="AF64" i="25"/>
  <c r="AG64" i="25" s="1"/>
  <c r="AE71" i="25"/>
  <c r="H89" i="25"/>
  <c r="H90" i="25" s="1"/>
  <c r="AF52" i="25"/>
  <c r="AG52" i="25" s="1"/>
  <c r="AF58" i="25"/>
  <c r="AG58" i="25" s="1"/>
  <c r="G74" i="25"/>
  <c r="K74" i="25"/>
  <c r="L74" i="25"/>
  <c r="A3" i="23"/>
  <c r="A4" i="23"/>
  <c r="A5" i="23"/>
  <c r="A6" i="23"/>
  <c r="A8" i="23"/>
  <c r="E8" i="23"/>
  <c r="K10" i="23"/>
  <c r="A14" i="23"/>
  <c r="E14" i="23"/>
  <c r="K16" i="23"/>
  <c r="A20" i="23"/>
  <c r="K22" i="23"/>
  <c r="A26" i="23"/>
  <c r="E26" i="23"/>
  <c r="K28" i="23"/>
  <c r="A32" i="23"/>
  <c r="K36" i="23"/>
  <c r="H45" i="23"/>
  <c r="K45" i="23"/>
  <c r="L10" i="7"/>
  <c r="L11" i="7"/>
  <c r="L12" i="7"/>
  <c r="L13" i="7"/>
  <c r="L14" i="7"/>
  <c r="L15" i="7"/>
  <c r="B16" i="7"/>
  <c r="L16" i="7"/>
  <c r="B17" i="7"/>
  <c r="L17" i="7"/>
  <c r="B18" i="7"/>
  <c r="L18" i="7"/>
  <c r="B19" i="7"/>
  <c r="L19" i="7"/>
  <c r="L20" i="7"/>
  <c r="L21" i="7"/>
  <c r="H22" i="7"/>
  <c r="L22" i="7"/>
  <c r="D23" i="7"/>
  <c r="E23" i="7"/>
  <c r="J23" i="7"/>
  <c r="K23" i="7"/>
  <c r="K25" i="7"/>
  <c r="L28" i="7"/>
  <c r="L29" i="7"/>
  <c r="J34" i="7"/>
  <c r="J39" i="7" s="1"/>
  <c r="J46" i="7" s="1"/>
  <c r="K34" i="7"/>
  <c r="K39" i="7" s="1"/>
  <c r="K46" i="7" s="1"/>
  <c r="L30" i="7"/>
  <c r="L31" i="7"/>
  <c r="L32" i="7"/>
  <c r="L33" i="7"/>
  <c r="D34" i="7"/>
  <c r="D39" i="7" s="1"/>
  <c r="E34" i="7"/>
  <c r="E39" i="7" s="1"/>
  <c r="H35" i="7"/>
  <c r="L35" i="7"/>
  <c r="L36" i="7"/>
  <c r="D37" i="7"/>
  <c r="J37" i="7"/>
  <c r="K37" i="7"/>
  <c r="H38" i="7"/>
  <c r="L38" i="7"/>
  <c r="H40" i="7"/>
  <c r="L42" i="7"/>
  <c r="M42" i="7"/>
  <c r="H43" i="7"/>
  <c r="L43" i="7"/>
  <c r="H44" i="7"/>
  <c r="L44" i="7"/>
  <c r="H45" i="7"/>
  <c r="L45" i="7"/>
  <c r="H50" i="7"/>
  <c r="L50" i="7"/>
  <c r="H51" i="7"/>
  <c r="L51" i="7"/>
  <c r="H52" i="7"/>
  <c r="L52" i="7"/>
  <c r="D53" i="7"/>
  <c r="H53" i="7" s="1"/>
  <c r="J53" i="7"/>
  <c r="K53" i="7"/>
  <c r="H54" i="7"/>
  <c r="L54" i="7"/>
  <c r="H55" i="7"/>
  <c r="L55" i="7"/>
  <c r="H56" i="7"/>
  <c r="L56" i="7"/>
  <c r="H57" i="7"/>
  <c r="L57" i="7"/>
  <c r="C61" i="7"/>
  <c r="H61" i="7"/>
  <c r="I18" i="4"/>
  <c r="J18" i="4" s="1"/>
  <c r="C22" i="4"/>
  <c r="G50" i="7" s="1"/>
  <c r="M50" i="7" s="1"/>
  <c r="N50" i="7" s="1"/>
  <c r="C23" i="4"/>
  <c r="G54" i="7" s="1"/>
  <c r="M54" i="7" s="1"/>
  <c r="D23" i="4"/>
  <c r="K33" i="23" s="1"/>
  <c r="E23" i="4"/>
  <c r="K15" i="23" s="1"/>
  <c r="F23" i="4"/>
  <c r="K9" i="23" s="1"/>
  <c r="G23" i="4"/>
  <c r="K27" i="23" s="1"/>
  <c r="D68" i="4"/>
  <c r="G57" i="7" s="1"/>
  <c r="M57" i="7" s="1"/>
  <c r="C75" i="4"/>
  <c r="G75" i="4"/>
  <c r="O9" i="16"/>
  <c r="S9" i="16"/>
  <c r="T9" i="16"/>
  <c r="S12" i="16"/>
  <c r="O13" i="16"/>
  <c r="N15" i="16"/>
  <c r="O15" i="16"/>
  <c r="J16" i="16"/>
  <c r="O16" i="16"/>
  <c r="S16" i="16"/>
  <c r="T16" i="16"/>
  <c r="S19" i="16"/>
  <c r="O20" i="16"/>
  <c r="Y21" i="16"/>
  <c r="Y22" i="16"/>
  <c r="Y23" i="16"/>
  <c r="Y24" i="16"/>
  <c r="Y25" i="16"/>
  <c r="Y26" i="16"/>
  <c r="Y27" i="16"/>
  <c r="Y28" i="16"/>
  <c r="Y29" i="16"/>
  <c r="Y30" i="16"/>
  <c r="J31" i="16"/>
  <c r="AA31" i="16"/>
  <c r="AB18" i="16" s="1"/>
  <c r="S32" i="16"/>
  <c r="N39" i="16"/>
  <c r="O39" i="16"/>
  <c r="P39" i="16"/>
  <c r="Q40" i="16"/>
  <c r="S40" i="16"/>
  <c r="T40" i="16"/>
  <c r="S42" i="16"/>
  <c r="N44" i="16"/>
  <c r="O44" i="16"/>
  <c r="Y44" i="16"/>
  <c r="AB42" i="16" s="1"/>
  <c r="AB40" i="16" s="1"/>
  <c r="O40" i="16" s="1"/>
  <c r="N48" i="16"/>
  <c r="O48" i="16"/>
  <c r="B49" i="16"/>
  <c r="S49" i="16" s="1"/>
  <c r="O49" i="16"/>
  <c r="N50" i="16"/>
  <c r="O50" i="16"/>
  <c r="B51" i="16"/>
  <c r="S51" i="16" s="1"/>
  <c r="O51" i="16"/>
  <c r="N54" i="16"/>
  <c r="O54" i="16"/>
  <c r="P54" i="16"/>
  <c r="Q56" i="16"/>
  <c r="S56" i="16"/>
  <c r="T56" i="16"/>
  <c r="AB56" i="16"/>
  <c r="O56" i="16" s="1"/>
  <c r="B61" i="16"/>
  <c r="S61" i="16" s="1"/>
  <c r="AA63" i="16"/>
  <c r="AA64" i="16"/>
  <c r="AA65" i="16"/>
  <c r="J67" i="16"/>
  <c r="J68" i="16" s="1"/>
  <c r="AA66" i="16"/>
  <c r="N68" i="16"/>
  <c r="O68" i="16"/>
  <c r="O70" i="16"/>
  <c r="S70" i="16"/>
  <c r="N71" i="16"/>
  <c r="O71" i="16"/>
  <c r="B72" i="16"/>
  <c r="S72" i="16" s="1"/>
  <c r="O72" i="16"/>
  <c r="N73" i="16"/>
  <c r="O73" i="16"/>
  <c r="B74" i="16"/>
  <c r="S74" i="16" s="1"/>
  <c r="O74" i="16"/>
  <c r="N75" i="16"/>
  <c r="O75" i="16"/>
  <c r="B76" i="16"/>
  <c r="S76" i="16" s="1"/>
  <c r="O76" i="16"/>
  <c r="N83" i="16"/>
  <c r="O83" i="16"/>
  <c r="B85" i="16"/>
  <c r="S85" i="16" s="1"/>
  <c r="O85" i="16"/>
  <c r="N86" i="16"/>
  <c r="O86" i="16"/>
  <c r="B87" i="16"/>
  <c r="S87" i="16" s="1"/>
  <c r="O87" i="16"/>
  <c r="N88" i="16"/>
  <c r="O88" i="16"/>
  <c r="B89" i="16"/>
  <c r="S89" i="16" s="1"/>
  <c r="O89" i="16"/>
  <c r="N90" i="16"/>
  <c r="O90" i="16"/>
  <c r="B91" i="16"/>
  <c r="S91" i="16" s="1"/>
  <c r="O91" i="16"/>
  <c r="N92" i="16"/>
  <c r="O92" i="16"/>
  <c r="B93" i="16"/>
  <c r="S93" i="16" s="1"/>
  <c r="O93" i="16"/>
  <c r="N94" i="16"/>
  <c r="O94" i="16"/>
  <c r="B95" i="16"/>
  <c r="S95" i="16" s="1"/>
  <c r="O95" i="16"/>
  <c r="N103" i="16"/>
  <c r="O103" i="16"/>
  <c r="B105" i="16"/>
  <c r="S105" i="16" s="1"/>
  <c r="O105" i="16"/>
  <c r="N106" i="16"/>
  <c r="O106" i="16"/>
  <c r="B107" i="16"/>
  <c r="S107" i="16" s="1"/>
  <c r="O107" i="16"/>
  <c r="N108" i="16"/>
  <c r="O108" i="16"/>
  <c r="B109" i="16"/>
  <c r="S109" i="16" s="1"/>
  <c r="O109" i="16"/>
  <c r="N110" i="16"/>
  <c r="O110" i="16"/>
  <c r="B111" i="16"/>
  <c r="S111" i="16" s="1"/>
  <c r="O111" i="16"/>
  <c r="N112" i="16"/>
  <c r="O112" i="16"/>
  <c r="B113" i="16"/>
  <c r="S113" i="16" s="1"/>
  <c r="O113" i="16"/>
  <c r="N114" i="16"/>
  <c r="O114" i="16"/>
  <c r="B115" i="16"/>
  <c r="S115" i="16" s="1"/>
  <c r="O115" i="16"/>
  <c r="S117" i="16"/>
  <c r="N121" i="16"/>
  <c r="O121" i="16"/>
  <c r="P121" i="16"/>
  <c r="Q122" i="16"/>
  <c r="S122" i="16"/>
  <c r="T122" i="16"/>
  <c r="AB122" i="16"/>
  <c r="O122" i="16" s="1"/>
  <c r="N126" i="16"/>
  <c r="O126" i="16"/>
  <c r="B127" i="16"/>
  <c r="S127" i="16" s="1"/>
  <c r="O127" i="16"/>
  <c r="N128" i="16"/>
  <c r="O128" i="16"/>
  <c r="B129" i="16"/>
  <c r="S129" i="16" s="1"/>
  <c r="O129" i="16"/>
  <c r="N130" i="16"/>
  <c r="O130" i="16"/>
  <c r="B131" i="16"/>
  <c r="S131" i="16" s="1"/>
  <c r="O131" i="16"/>
  <c r="N132" i="16"/>
  <c r="O132" i="16"/>
  <c r="B133" i="16"/>
  <c r="S133" i="16" s="1"/>
  <c r="O133" i="16"/>
  <c r="N134" i="16"/>
  <c r="O134" i="16"/>
  <c r="B135" i="16"/>
  <c r="S135" i="16" s="1"/>
  <c r="O135" i="16"/>
  <c r="N136" i="16"/>
  <c r="O136" i="16"/>
  <c r="B137" i="16"/>
  <c r="S137" i="16" s="1"/>
  <c r="O137" i="16"/>
  <c r="N145" i="16"/>
  <c r="O145" i="16"/>
  <c r="B147" i="16"/>
  <c r="S147" i="16" s="1"/>
  <c r="O147" i="16"/>
  <c r="N149" i="16"/>
  <c r="O149" i="16"/>
  <c r="B150" i="16"/>
  <c r="S150" i="16" s="1"/>
  <c r="O150" i="16"/>
  <c r="N151" i="16"/>
  <c r="O151" i="16"/>
  <c r="B152" i="16"/>
  <c r="S152" i="16" s="1"/>
  <c r="O152" i="16"/>
  <c r="N153" i="16"/>
  <c r="O153" i="16"/>
  <c r="B154" i="16"/>
  <c r="S154" i="16" s="1"/>
  <c r="O154" i="16"/>
  <c r="N157" i="16"/>
  <c r="O157" i="16"/>
  <c r="P157" i="16"/>
  <c r="Q158" i="16"/>
  <c r="S158" i="16"/>
  <c r="T158" i="16"/>
  <c r="AB158" i="16"/>
  <c r="O158" i="16" s="1"/>
  <c r="N162" i="16"/>
  <c r="O162" i="16"/>
  <c r="B163" i="16"/>
  <c r="S163" i="16" s="1"/>
  <c r="O163" i="16"/>
  <c r="N164" i="16"/>
  <c r="O164" i="16"/>
  <c r="B165" i="16"/>
  <c r="S165" i="16" s="1"/>
  <c r="O165" i="16"/>
  <c r="N166" i="16"/>
  <c r="O166" i="16"/>
  <c r="B167" i="16"/>
  <c r="S167" i="16" s="1"/>
  <c r="O167" i="16"/>
  <c r="A171" i="16"/>
  <c r="B171" i="16"/>
  <c r="N173" i="16"/>
  <c r="O173" i="16"/>
  <c r="O174" i="16"/>
  <c r="B175" i="16"/>
  <c r="S174" i="16" s="1"/>
  <c r="N176" i="16"/>
  <c r="O176" i="16"/>
  <c r="B177" i="16"/>
  <c r="S177" i="16" s="1"/>
  <c r="O177" i="16"/>
  <c r="N178" i="16"/>
  <c r="O178" i="16"/>
  <c r="B179" i="16"/>
  <c r="J179" i="16"/>
  <c r="O181" i="16"/>
  <c r="J209" i="16"/>
  <c r="J225" i="16"/>
  <c r="B231" i="16"/>
  <c r="S231" i="16" s="1"/>
  <c r="O231" i="16"/>
  <c r="N232" i="16"/>
  <c r="O232" i="16"/>
  <c r="B233" i="16"/>
  <c r="S233" i="16" s="1"/>
  <c r="J233" i="16"/>
  <c r="N233" i="16" s="1"/>
  <c r="O233" i="16"/>
  <c r="N234" i="16"/>
  <c r="O234" i="16"/>
  <c r="B235" i="16"/>
  <c r="S235" i="16" s="1"/>
  <c r="O235" i="16"/>
  <c r="N236" i="16"/>
  <c r="O236" i="16"/>
  <c r="B237" i="16"/>
  <c r="S237" i="16" s="1"/>
  <c r="O237" i="16"/>
  <c r="N244" i="16"/>
  <c r="O244" i="16"/>
  <c r="O245" i="16"/>
  <c r="S245" i="16"/>
  <c r="AA245" i="16"/>
  <c r="N246" i="16"/>
  <c r="O246" i="16"/>
  <c r="O247" i="16"/>
  <c r="S247" i="16"/>
  <c r="AA247" i="16"/>
  <c r="N248" i="16"/>
  <c r="O248" i="16"/>
  <c r="O249" i="16"/>
  <c r="S249" i="16"/>
  <c r="AA249" i="16"/>
  <c r="N250" i="16"/>
  <c r="O250" i="16"/>
  <c r="O251" i="16"/>
  <c r="S251" i="16"/>
  <c r="AA251" i="16"/>
  <c r="N270" i="16"/>
  <c r="O270" i="16"/>
  <c r="J271" i="16"/>
  <c r="N271" i="16" s="1"/>
  <c r="AA271" i="16"/>
  <c r="O271" i="16" s="1"/>
  <c r="N286" i="16"/>
  <c r="O286" i="16"/>
  <c r="J287" i="16"/>
  <c r="AA287" i="16"/>
  <c r="O287" i="16" s="1"/>
  <c r="O290" i="16"/>
  <c r="AI11" i="1"/>
  <c r="AI12" i="1"/>
  <c r="D13" i="1"/>
  <c r="F13" i="1"/>
  <c r="G13" i="1"/>
  <c r="H13" i="1"/>
  <c r="I13" i="1"/>
  <c r="J13" i="1"/>
  <c r="K13" i="1"/>
  <c r="L13" i="1"/>
  <c r="M13" i="1"/>
  <c r="N13" i="1"/>
  <c r="AF13" i="1"/>
  <c r="AG13" i="1"/>
  <c r="AH13" i="1"/>
  <c r="C14" i="1"/>
  <c r="O14" i="1" s="1"/>
  <c r="AI14" i="1"/>
  <c r="C15" i="1"/>
  <c r="AI15" i="1"/>
  <c r="C16" i="1"/>
  <c r="J51" i="16" s="1"/>
  <c r="N51" i="16" s="1"/>
  <c r="P51" i="16" s="1"/>
  <c r="AI16" i="1"/>
  <c r="D17" i="1"/>
  <c r="E17" i="1"/>
  <c r="F17" i="1"/>
  <c r="G17" i="1"/>
  <c r="H17" i="1"/>
  <c r="I17" i="1"/>
  <c r="J17" i="1"/>
  <c r="K17" i="1"/>
  <c r="L17" i="1"/>
  <c r="M17" i="1"/>
  <c r="N17" i="1"/>
  <c r="AF17" i="1"/>
  <c r="AG17" i="1"/>
  <c r="C18" i="1"/>
  <c r="AE18" i="1" s="1"/>
  <c r="AI18" i="1"/>
  <c r="C19" i="1"/>
  <c r="O19" i="1" s="1"/>
  <c r="AI19" i="1"/>
  <c r="C20" i="1"/>
  <c r="AE20" i="1" s="1"/>
  <c r="AJ20" i="1" s="1"/>
  <c r="AK20" i="1" s="1"/>
  <c r="AI20" i="1"/>
  <c r="C21" i="1"/>
  <c r="O21" i="1" s="1"/>
  <c r="AI21" i="1"/>
  <c r="C22" i="1"/>
  <c r="O22" i="1" s="1"/>
  <c r="AI22" i="1"/>
  <c r="C23" i="1"/>
  <c r="J87" i="16" s="1"/>
  <c r="N87" i="16" s="1"/>
  <c r="AI23" i="1"/>
  <c r="C24" i="1"/>
  <c r="AI24" i="1"/>
  <c r="C25" i="1"/>
  <c r="J91" i="16" s="1"/>
  <c r="N91" i="16" s="1"/>
  <c r="AI25" i="1"/>
  <c r="C26" i="1"/>
  <c r="J93" i="16" s="1"/>
  <c r="N93" i="16" s="1"/>
  <c r="AI26" i="1"/>
  <c r="C27" i="1"/>
  <c r="J95" i="16" s="1"/>
  <c r="N95" i="16" s="1"/>
  <c r="AI27" i="1"/>
  <c r="C28" i="1"/>
  <c r="AI28" i="1"/>
  <c r="C29" i="1"/>
  <c r="J107" i="16" s="1"/>
  <c r="N107" i="16" s="1"/>
  <c r="AI29" i="1"/>
  <c r="C30" i="1"/>
  <c r="AI30" i="1"/>
  <c r="C31" i="1"/>
  <c r="AE31" i="1" s="1"/>
  <c r="AJ31" i="1" s="1"/>
  <c r="AK31" i="1" s="1"/>
  <c r="AI31" i="1"/>
  <c r="C32" i="1"/>
  <c r="O32" i="1" s="1"/>
  <c r="AI32" i="1"/>
  <c r="C33" i="1"/>
  <c r="J115" i="16" s="1"/>
  <c r="N115" i="16" s="1"/>
  <c r="AI33" i="1"/>
  <c r="D34" i="1"/>
  <c r="E34" i="1"/>
  <c r="F34" i="1"/>
  <c r="G34" i="1"/>
  <c r="I34" i="1"/>
  <c r="J34" i="1"/>
  <c r="K34" i="1"/>
  <c r="L34" i="1"/>
  <c r="M34" i="1"/>
  <c r="N34" i="1"/>
  <c r="AF34" i="1"/>
  <c r="AG34" i="1"/>
  <c r="AH34" i="1"/>
  <c r="C35" i="1"/>
  <c r="O35" i="1" s="1"/>
  <c r="AI35" i="1"/>
  <c r="C36" i="1"/>
  <c r="J129" i="16" s="1"/>
  <c r="N129" i="16" s="1"/>
  <c r="AI36" i="1"/>
  <c r="C37" i="1"/>
  <c r="J131" i="16" s="1"/>
  <c r="N131" i="16" s="1"/>
  <c r="AI37" i="1"/>
  <c r="C38" i="1"/>
  <c r="O38" i="1" s="1"/>
  <c r="AI38" i="1"/>
  <c r="C39" i="1"/>
  <c r="AE39" i="1" s="1"/>
  <c r="AJ39" i="1" s="1"/>
  <c r="AK39" i="1" s="1"/>
  <c r="AI39" i="1"/>
  <c r="C40" i="1"/>
  <c r="J137" i="16" s="1"/>
  <c r="N137" i="16" s="1"/>
  <c r="AI40" i="1"/>
  <c r="C41" i="1"/>
  <c r="O41" i="1" s="1"/>
  <c r="AI41" i="1"/>
  <c r="C42" i="1"/>
  <c r="O42" i="1" s="1"/>
  <c r="AI42" i="1"/>
  <c r="C43" i="1"/>
  <c r="AI43" i="1"/>
  <c r="C44" i="1"/>
  <c r="O44" i="1" s="1"/>
  <c r="AI44" i="1"/>
  <c r="D45" i="1"/>
  <c r="E45" i="1"/>
  <c r="F45" i="1"/>
  <c r="G45" i="1"/>
  <c r="H45" i="1"/>
  <c r="I45" i="1"/>
  <c r="J45" i="1"/>
  <c r="K45" i="1"/>
  <c r="L45" i="1"/>
  <c r="M45" i="1"/>
  <c r="N45" i="1"/>
  <c r="AG45" i="1"/>
  <c r="C46" i="1"/>
  <c r="AI46" i="1"/>
  <c r="C47" i="1"/>
  <c r="AE47" i="1" s="1"/>
  <c r="AI47" i="1"/>
  <c r="C48" i="1"/>
  <c r="G18" i="7" s="1"/>
  <c r="H18" i="7" s="1"/>
  <c r="AI48" i="1"/>
  <c r="C49" i="1"/>
  <c r="AI49" i="1"/>
  <c r="C50" i="1"/>
  <c r="J177" i="16" s="1"/>
  <c r="N177" i="16" s="1"/>
  <c r="AI50" i="1"/>
  <c r="C51" i="1"/>
  <c r="AE51" i="1" s="1"/>
  <c r="AJ51" i="1" s="1"/>
  <c r="AK51" i="1" s="1"/>
  <c r="AI51" i="1"/>
  <c r="C52" i="1"/>
  <c r="AI52" i="1"/>
  <c r="C53" i="1"/>
  <c r="AI53" i="1"/>
  <c r="C54" i="1"/>
  <c r="AE54" i="1" s="1"/>
  <c r="Y59" i="1"/>
  <c r="E60" i="1"/>
  <c r="K60" i="1"/>
  <c r="Y61" i="1"/>
  <c r="Y60" i="1"/>
  <c r="F12" i="3"/>
  <c r="P12" i="3" s="1"/>
  <c r="O12" i="3"/>
  <c r="F13" i="3"/>
  <c r="AF13" i="3" s="1"/>
  <c r="AD13" i="3"/>
  <c r="O14" i="3"/>
  <c r="P14" i="3" s="1"/>
  <c r="O15" i="3"/>
  <c r="P15" i="3" s="1"/>
  <c r="F39" i="3"/>
  <c r="AD41" i="3"/>
  <c r="AE41" i="3" s="1"/>
  <c r="F42" i="3"/>
  <c r="O42" i="3"/>
  <c r="AD42" i="3"/>
  <c r="AE42" i="3" s="1"/>
  <c r="F43" i="3"/>
  <c r="P43" i="3" s="1"/>
  <c r="AD43" i="3"/>
  <c r="AE43" i="3" s="1"/>
  <c r="F44" i="3"/>
  <c r="O44" i="3"/>
  <c r="AD44" i="3"/>
  <c r="AE44" i="3" s="1"/>
  <c r="F45" i="3"/>
  <c r="O45" i="3"/>
  <c r="AD45" i="3"/>
  <c r="AE45" i="3" s="1"/>
  <c r="F46" i="3"/>
  <c r="O46" i="3"/>
  <c r="AD46" i="3"/>
  <c r="AE46" i="3" s="1"/>
  <c r="F47" i="3"/>
  <c r="O47" i="3"/>
  <c r="AD47" i="3"/>
  <c r="AE47" i="3" s="1"/>
  <c r="F48" i="3"/>
  <c r="P48" i="3" s="1"/>
  <c r="O48" i="3"/>
  <c r="AD48" i="3"/>
  <c r="AE48" i="3" s="1"/>
  <c r="F49" i="3"/>
  <c r="P49" i="3" s="1"/>
  <c r="O49" i="3"/>
  <c r="AD49" i="3"/>
  <c r="F50" i="3"/>
  <c r="P50" i="3" s="1"/>
  <c r="O50" i="3"/>
  <c r="AD50" i="3"/>
  <c r="AE50" i="3" s="1"/>
  <c r="O51" i="3"/>
  <c r="AD51" i="3"/>
  <c r="AE51" i="3" s="1"/>
  <c r="AF51" i="3"/>
  <c r="F52" i="3"/>
  <c r="O52" i="3"/>
  <c r="AD52" i="3"/>
  <c r="AE52" i="3" s="1"/>
  <c r="O53" i="3"/>
  <c r="AD53" i="3"/>
  <c r="AE53" i="3" s="1"/>
  <c r="AF53" i="3"/>
  <c r="F54" i="3"/>
  <c r="O54" i="3"/>
  <c r="AD54" i="3"/>
  <c r="F55" i="3"/>
  <c r="P55" i="3" s="1"/>
  <c r="O55" i="3"/>
  <c r="AD55" i="3"/>
  <c r="F56" i="3"/>
  <c r="P56" i="3" s="1"/>
  <c r="O56" i="3"/>
  <c r="AD56" i="3"/>
  <c r="AE56" i="3" s="1"/>
  <c r="F57" i="3"/>
  <c r="P57" i="3" s="1"/>
  <c r="O57" i="3"/>
  <c r="AD57" i="3"/>
  <c r="AE57" i="3" s="1"/>
  <c r="F58" i="3"/>
  <c r="P58" i="3" s="1"/>
  <c r="O58" i="3"/>
  <c r="AD58" i="3"/>
  <c r="AE58" i="3" s="1"/>
  <c r="F59" i="3"/>
  <c r="P59" i="3" s="1"/>
  <c r="O59" i="3"/>
  <c r="AD59" i="3"/>
  <c r="AE59" i="3" s="1"/>
  <c r="F60" i="3"/>
  <c r="P60" i="3" s="1"/>
  <c r="O60" i="3"/>
  <c r="AD60" i="3"/>
  <c r="AE60" i="3" s="1"/>
  <c r="F61" i="3"/>
  <c r="P61" i="3" s="1"/>
  <c r="O61" i="3"/>
  <c r="AD61" i="3"/>
  <c r="AE61" i="3" s="1"/>
  <c r="F62" i="3"/>
  <c r="P62" i="3" s="1"/>
  <c r="O62" i="3"/>
  <c r="AD62" i="3"/>
  <c r="AE62" i="3" s="1"/>
  <c r="F63" i="3"/>
  <c r="P63" i="3" s="1"/>
  <c r="O63" i="3"/>
  <c r="AD63" i="3"/>
  <c r="AE63" i="3" s="1"/>
  <c r="F64" i="3"/>
  <c r="P64" i="3" s="1"/>
  <c r="O64" i="3"/>
  <c r="AD64" i="3"/>
  <c r="AE64" i="3" s="1"/>
  <c r="F65" i="3"/>
  <c r="P65" i="3" s="1"/>
  <c r="O65" i="3"/>
  <c r="AD65" i="3"/>
  <c r="F66" i="3"/>
  <c r="O66" i="3"/>
  <c r="AD66" i="3"/>
  <c r="AE66" i="3" s="1"/>
  <c r="F67" i="3"/>
  <c r="O67" i="3"/>
  <c r="AD67" i="3"/>
  <c r="AE67" i="3" s="1"/>
  <c r="F68" i="3"/>
  <c r="P68" i="3" s="1"/>
  <c r="O68" i="3"/>
  <c r="AD68" i="3"/>
  <c r="AE68" i="3" s="1"/>
  <c r="F69" i="3"/>
  <c r="P69" i="3" s="1"/>
  <c r="O69" i="3"/>
  <c r="AD69" i="3"/>
  <c r="AE69" i="3" s="1"/>
  <c r="F70" i="3"/>
  <c r="P70" i="3" s="1"/>
  <c r="O70" i="3"/>
  <c r="AD70" i="3"/>
  <c r="AE70" i="3" s="1"/>
  <c r="F71" i="3"/>
  <c r="O71" i="3"/>
  <c r="AD71" i="3"/>
  <c r="AE71" i="3" s="1"/>
  <c r="F72" i="3"/>
  <c r="O72" i="3"/>
  <c r="AD72" i="3"/>
  <c r="AE72" i="3" s="1"/>
  <c r="C73" i="3"/>
  <c r="C76" i="3" s="1"/>
  <c r="D73" i="3"/>
  <c r="E73" i="3"/>
  <c r="G73" i="3"/>
  <c r="D11" i="1" s="1"/>
  <c r="J73" i="3"/>
  <c r="K73" i="3"/>
  <c r="H11" i="1" s="1"/>
  <c r="L73" i="3"/>
  <c r="L75" i="3" s="1"/>
  <c r="I55" i="1" s="1"/>
  <c r="M73" i="3"/>
  <c r="M74" i="3" s="1"/>
  <c r="J12" i="1" s="1"/>
  <c r="N73" i="3"/>
  <c r="N74" i="3" s="1"/>
  <c r="K12" i="1" s="1"/>
  <c r="I83" i="3"/>
  <c r="H83" i="3" s="1"/>
  <c r="I88" i="3"/>
  <c r="H88" i="3" s="1"/>
  <c r="N287" i="16"/>
  <c r="P115" i="16" l="1"/>
  <c r="AK30" i="25"/>
  <c r="AJ54" i="1"/>
  <c r="AK54" i="1" s="1"/>
  <c r="AL54" i="1"/>
  <c r="C43" i="4"/>
  <c r="P95" i="16"/>
  <c r="AF56" i="1"/>
  <c r="K30" i="23"/>
  <c r="AE38" i="1"/>
  <c r="AJ38" i="1" s="1"/>
  <c r="AK38" i="1" s="1"/>
  <c r="P129" i="16"/>
  <c r="P233" i="16"/>
  <c r="J13" i="4"/>
  <c r="J12" i="4"/>
  <c r="J11" i="4"/>
  <c r="J10" i="4"/>
  <c r="J135" i="16"/>
  <c r="N135" i="16" s="1"/>
  <c r="P135" i="16" s="1"/>
  <c r="O39" i="1"/>
  <c r="P177" i="16"/>
  <c r="AE21" i="1"/>
  <c r="AJ21" i="1" s="1"/>
  <c r="AK21" i="1" s="1"/>
  <c r="D46" i="7"/>
  <c r="D47" i="7" s="1"/>
  <c r="D41" i="7"/>
  <c r="AN59" i="25"/>
  <c r="E46" i="7"/>
  <c r="E47" i="7" s="1"/>
  <c r="E41" i="7"/>
  <c r="J76" i="16"/>
  <c r="N76" i="16" s="1"/>
  <c r="P76" i="16" s="1"/>
  <c r="O27" i="1"/>
  <c r="J167" i="16"/>
  <c r="N167" i="16" s="1"/>
  <c r="P167" i="16" s="1"/>
  <c r="P91" i="16"/>
  <c r="O51" i="1"/>
  <c r="J235" i="16"/>
  <c r="N235" i="16" s="1"/>
  <c r="P235" i="16" s="1"/>
  <c r="G21" i="7"/>
  <c r="M18" i="7"/>
  <c r="N18" i="7" s="1"/>
  <c r="AE52" i="1"/>
  <c r="AJ52" i="1" s="1"/>
  <c r="AK52" i="1" s="1"/>
  <c r="G20" i="7"/>
  <c r="H20" i="7" s="1"/>
  <c r="J133" i="16"/>
  <c r="N133" i="16" s="1"/>
  <c r="P133" i="16" s="1"/>
  <c r="O26" i="1"/>
  <c r="AE16" i="1"/>
  <c r="AJ16" i="1" s="1"/>
  <c r="AK16" i="1" s="1"/>
  <c r="AE42" i="1"/>
  <c r="AL42" i="1" s="1"/>
  <c r="J231" i="16"/>
  <c r="N231" i="16" s="1"/>
  <c r="P231" i="16" s="1"/>
  <c r="AE27" i="1"/>
  <c r="AJ27" i="1" s="1"/>
  <c r="AK27" i="1" s="1"/>
  <c r="O16" i="1"/>
  <c r="O47" i="1"/>
  <c r="P137" i="16"/>
  <c r="K18" i="23"/>
  <c r="AI59" i="25"/>
  <c r="P73" i="25"/>
  <c r="P87" i="16"/>
  <c r="J165" i="16"/>
  <c r="N165" i="16" s="1"/>
  <c r="P165" i="16" s="1"/>
  <c r="J227" i="16"/>
  <c r="O45" i="16"/>
  <c r="AM59" i="25"/>
  <c r="P131" i="16"/>
  <c r="P93" i="16"/>
  <c r="G17" i="7"/>
  <c r="M17" i="7" s="1"/>
  <c r="N17" i="7" s="1"/>
  <c r="AJ59" i="25"/>
  <c r="AK59" i="25"/>
  <c r="O37" i="1"/>
  <c r="C37" i="4"/>
  <c r="I37" i="4" s="1"/>
  <c r="P107" i="16"/>
  <c r="K12" i="23"/>
  <c r="F39" i="7"/>
  <c r="F41" i="7" s="1"/>
  <c r="F46" i="7" s="1"/>
  <c r="F47" i="7" s="1"/>
  <c r="O25" i="1"/>
  <c r="AE22" i="1"/>
  <c r="AJ22" i="1" s="1"/>
  <c r="AK22" i="1" s="1"/>
  <c r="AM55" i="25"/>
  <c r="AI55" i="25"/>
  <c r="AH55" i="25"/>
  <c r="AL55" i="25"/>
  <c r="AK55" i="25"/>
  <c r="AN55" i="25"/>
  <c r="AJ55" i="25"/>
  <c r="O50" i="1"/>
  <c r="AF71" i="3"/>
  <c r="AG71" i="3" s="1"/>
  <c r="AM71" i="3" s="1"/>
  <c r="P71" i="3"/>
  <c r="AF47" i="3"/>
  <c r="AG47" i="3" s="1"/>
  <c r="P47" i="3"/>
  <c r="AF41" i="3"/>
  <c r="AG41" i="3" s="1"/>
  <c r="AJ41" i="3" s="1"/>
  <c r="AK29" i="25"/>
  <c r="AF52" i="3"/>
  <c r="AG52" i="3" s="1"/>
  <c r="AL52" i="3" s="1"/>
  <c r="P52" i="3"/>
  <c r="AF44" i="3"/>
  <c r="AG44" i="3" s="1"/>
  <c r="AL44" i="3" s="1"/>
  <c r="P44" i="3"/>
  <c r="AF54" i="3"/>
  <c r="AG54" i="3" s="1"/>
  <c r="P54" i="3"/>
  <c r="AF46" i="3"/>
  <c r="AG46" i="3" s="1"/>
  <c r="AN46" i="3" s="1"/>
  <c r="P46" i="3"/>
  <c r="O17" i="3"/>
  <c r="P17" i="3" s="1"/>
  <c r="AL30" i="25"/>
  <c r="AF67" i="3"/>
  <c r="AG67" i="3" s="1"/>
  <c r="AM67" i="3" s="1"/>
  <c r="P67" i="3"/>
  <c r="AH30" i="25"/>
  <c r="P39" i="3"/>
  <c r="AF39" i="3"/>
  <c r="AG39" i="3" s="1"/>
  <c r="O54" i="1"/>
  <c r="AE46" i="1"/>
  <c r="AJ46" i="1" s="1"/>
  <c r="AK46" i="1" s="1"/>
  <c r="O16" i="3"/>
  <c r="P16" i="3" s="1"/>
  <c r="AM30" i="25"/>
  <c r="J237" i="16"/>
  <c r="N237" i="16" s="1"/>
  <c r="P237" i="16" s="1"/>
  <c r="O46" i="1"/>
  <c r="AF45" i="3"/>
  <c r="AG45" i="3" s="1"/>
  <c r="P45" i="3"/>
  <c r="AF42" i="3"/>
  <c r="AG42" i="3" s="1"/>
  <c r="AJ42" i="3" s="1"/>
  <c r="P42" i="3"/>
  <c r="AL29" i="25"/>
  <c r="AA67" i="16"/>
  <c r="AA68" i="16" s="1"/>
  <c r="J111" i="16"/>
  <c r="N111" i="16" s="1"/>
  <c r="P111" i="16" s="1"/>
  <c r="C45" i="1"/>
  <c r="J158" i="16" s="1"/>
  <c r="N158" i="16" s="1"/>
  <c r="P158" i="16" s="1"/>
  <c r="AF66" i="3"/>
  <c r="AG66" i="3" s="1"/>
  <c r="P66" i="3"/>
  <c r="C13" i="1"/>
  <c r="C13" i="4" s="1"/>
  <c r="L53" i="7"/>
  <c r="AN29" i="25"/>
  <c r="J109" i="16"/>
  <c r="N109" i="16" s="1"/>
  <c r="P109" i="16" s="1"/>
  <c r="C17" i="1"/>
  <c r="P72" i="3"/>
  <c r="AN30" i="25"/>
  <c r="AJ30" i="25"/>
  <c r="AH17" i="1"/>
  <c r="AI17" i="1" s="1"/>
  <c r="O52" i="1"/>
  <c r="L56" i="1"/>
  <c r="J247" i="16" s="1"/>
  <c r="N247" i="16" s="1"/>
  <c r="P247" i="16" s="1"/>
  <c r="AL38" i="1"/>
  <c r="L23" i="7"/>
  <c r="J289" i="16"/>
  <c r="N289" i="16" s="1"/>
  <c r="AE29" i="1"/>
  <c r="AJ29" i="1" s="1"/>
  <c r="AK29" i="1" s="1"/>
  <c r="N42" i="7"/>
  <c r="P287" i="16"/>
  <c r="O29" i="1"/>
  <c r="AE33" i="1"/>
  <c r="AJ33" i="1" s="1"/>
  <c r="AK33" i="1" s="1"/>
  <c r="N54" i="7"/>
  <c r="AE37" i="1"/>
  <c r="AJ37" i="1" s="1"/>
  <c r="AK37" i="1" s="1"/>
  <c r="J70" i="16"/>
  <c r="N70" i="16" s="1"/>
  <c r="P70" i="16" s="1"/>
  <c r="H73" i="3"/>
  <c r="E11" i="1" s="1"/>
  <c r="O13" i="3"/>
  <c r="P13" i="3" s="1"/>
  <c r="AI63" i="25"/>
  <c r="AM63" i="25"/>
  <c r="AH50" i="25"/>
  <c r="AL44" i="25"/>
  <c r="AJ63" i="25"/>
  <c r="AN63" i="25"/>
  <c r="AH44" i="25"/>
  <c r="AM68" i="25"/>
  <c r="AN44" i="25"/>
  <c r="AI50" i="25"/>
  <c r="AJ44" i="25"/>
  <c r="AK50" i="25"/>
  <c r="AK44" i="25"/>
  <c r="AL50" i="25"/>
  <c r="AI44" i="25"/>
  <c r="AJ50" i="25"/>
  <c r="AK68" i="25"/>
  <c r="AN50" i="25"/>
  <c r="AH70" i="25"/>
  <c r="AJ41" i="25"/>
  <c r="AL70" i="25"/>
  <c r="AK63" i="25"/>
  <c r="AL63" i="25"/>
  <c r="O18" i="1"/>
  <c r="O30" i="1"/>
  <c r="AE30" i="1"/>
  <c r="AJ30" i="1" s="1"/>
  <c r="AK30" i="1" s="1"/>
  <c r="O15" i="1"/>
  <c r="O33" i="1"/>
  <c r="AE32" i="1"/>
  <c r="AJ32" i="1" s="1"/>
  <c r="AK32" i="1" s="1"/>
  <c r="J113" i="16"/>
  <c r="N113" i="16" s="1"/>
  <c r="P113" i="16" s="1"/>
  <c r="AE15" i="1"/>
  <c r="AJ15" i="1" s="1"/>
  <c r="AK15" i="1" s="1"/>
  <c r="J49" i="16"/>
  <c r="N49" i="16" s="1"/>
  <c r="P49" i="16" s="1"/>
  <c r="AE14" i="1"/>
  <c r="AJ14" i="1" s="1"/>
  <c r="AK14" i="1" s="1"/>
  <c r="J45" i="16"/>
  <c r="N45" i="16" s="1"/>
  <c r="AF64" i="3"/>
  <c r="AG64" i="3" s="1"/>
  <c r="K75" i="3"/>
  <c r="H55" i="1" s="1"/>
  <c r="AF50" i="3"/>
  <c r="AG50" i="3" s="1"/>
  <c r="AK50" i="3" s="1"/>
  <c r="H89" i="3"/>
  <c r="H90" i="3" s="1"/>
  <c r="K74" i="3"/>
  <c r="H12" i="1" s="1"/>
  <c r="AF68" i="3"/>
  <c r="AG68" i="3" s="1"/>
  <c r="AN68" i="3" s="1"/>
  <c r="AF60" i="3"/>
  <c r="AG60" i="3" s="1"/>
  <c r="AF58" i="3"/>
  <c r="AG58" i="3" s="1"/>
  <c r="AL58" i="3" s="1"/>
  <c r="AF55" i="3"/>
  <c r="AG55" i="3" s="1"/>
  <c r="AF61" i="3"/>
  <c r="AG61" i="3" s="1"/>
  <c r="AM61" i="3" s="1"/>
  <c r="AG53" i="3"/>
  <c r="AF72" i="3"/>
  <c r="AG72" i="3" s="1"/>
  <c r="AL72" i="3" s="1"/>
  <c r="AF49" i="3"/>
  <c r="AG49" i="3" s="1"/>
  <c r="AF59" i="3"/>
  <c r="AG59" i="3" s="1"/>
  <c r="AG51" i="3"/>
  <c r="AK51" i="3" s="1"/>
  <c r="L74" i="3"/>
  <c r="I12" i="1" s="1"/>
  <c r="AM49" i="25"/>
  <c r="AI49" i="25"/>
  <c r="AI41" i="25"/>
  <c r="AK70" i="25"/>
  <c r="AN49" i="25"/>
  <c r="AI70" i="25"/>
  <c r="AJ49" i="25"/>
  <c r="AM70" i="25"/>
  <c r="AH49" i="25"/>
  <c r="AL49" i="25"/>
  <c r="AJ29" i="25"/>
  <c r="AJ38" i="25"/>
  <c r="AN38" i="25"/>
  <c r="AN41" i="25"/>
  <c r="AH29" i="25"/>
  <c r="AJ70" i="25"/>
  <c r="AM29" i="25"/>
  <c r="AJ47" i="25"/>
  <c r="AH47" i="25"/>
  <c r="AK38" i="25"/>
  <c r="AH38" i="25"/>
  <c r="AK47" i="25"/>
  <c r="AM47" i="25"/>
  <c r="AI47" i="25"/>
  <c r="AN47" i="25"/>
  <c r="AN48" i="25"/>
  <c r="AN66" i="25"/>
  <c r="AJ66" i="25"/>
  <c r="AN68" i="25"/>
  <c r="AJ68" i="25"/>
  <c r="AK41" i="25"/>
  <c r="AH48" i="25"/>
  <c r="AH41" i="25"/>
  <c r="AK66" i="25"/>
  <c r="AM48" i="25"/>
  <c r="AL41" i="25"/>
  <c r="AH68" i="25"/>
  <c r="AH66" i="25"/>
  <c r="AI48" i="25"/>
  <c r="AL66" i="25"/>
  <c r="AK48" i="25"/>
  <c r="AI68" i="25"/>
  <c r="AI66" i="25"/>
  <c r="AJ48" i="25"/>
  <c r="L39" i="7"/>
  <c r="L34" i="7"/>
  <c r="AE40" i="1"/>
  <c r="AJ40" i="1" s="1"/>
  <c r="AK40" i="1" s="1"/>
  <c r="O40" i="1"/>
  <c r="J127" i="16"/>
  <c r="N127" i="16" s="1"/>
  <c r="P127" i="16" s="1"/>
  <c r="AE35" i="1"/>
  <c r="AE25" i="1"/>
  <c r="AJ25" i="1" s="1"/>
  <c r="AK25" i="1" s="1"/>
  <c r="O31" i="1"/>
  <c r="AE26" i="1"/>
  <c r="AJ26" i="1" s="1"/>
  <c r="AK26" i="1" s="1"/>
  <c r="O20" i="1"/>
  <c r="J74" i="16"/>
  <c r="N74" i="16" s="1"/>
  <c r="P74" i="16" s="1"/>
  <c r="K11" i="1"/>
  <c r="I11" i="1"/>
  <c r="M75" i="3"/>
  <c r="J55" i="1" s="1"/>
  <c r="F73" i="3"/>
  <c r="AM38" i="25"/>
  <c r="AI38" i="25"/>
  <c r="O73" i="25"/>
  <c r="O75" i="25" s="1"/>
  <c r="G75" i="3"/>
  <c r="D55" i="1" s="1"/>
  <c r="G74" i="3"/>
  <c r="D12" i="1" s="1"/>
  <c r="K35" i="23"/>
  <c r="K38" i="23" s="1"/>
  <c r="K40" i="23" s="1"/>
  <c r="AK19" i="25"/>
  <c r="AL19" i="25"/>
  <c r="AN19" i="25"/>
  <c r="AJ19" i="25"/>
  <c r="AH19" i="25"/>
  <c r="AM19" i="25"/>
  <c r="AI19" i="25"/>
  <c r="AK15" i="25"/>
  <c r="AN15" i="25"/>
  <c r="AJ15" i="25"/>
  <c r="AM15" i="25"/>
  <c r="AI15" i="25"/>
  <c r="AH15" i="25"/>
  <c r="AL15" i="25"/>
  <c r="AK18" i="25"/>
  <c r="AN18" i="25"/>
  <c r="AJ18" i="25"/>
  <c r="AM18" i="25"/>
  <c r="AI18" i="25"/>
  <c r="AH18" i="25"/>
  <c r="AL18" i="25"/>
  <c r="AK14" i="25"/>
  <c r="AN14" i="25"/>
  <c r="AJ14" i="25"/>
  <c r="AM14" i="25"/>
  <c r="AI14" i="25"/>
  <c r="AL14" i="25"/>
  <c r="AH14" i="25"/>
  <c r="AK65" i="25"/>
  <c r="AN65" i="25"/>
  <c r="AJ65" i="25"/>
  <c r="AM65" i="25"/>
  <c r="AI65" i="25"/>
  <c r="AL65" i="25"/>
  <c r="AH65" i="25"/>
  <c r="AM42" i="25"/>
  <c r="AI42" i="25"/>
  <c r="AL42" i="25"/>
  <c r="AH42" i="25"/>
  <c r="AK42" i="25"/>
  <c r="AN42" i="25"/>
  <c r="AJ42" i="25"/>
  <c r="AK69" i="25"/>
  <c r="AN69" i="25"/>
  <c r="AJ69" i="25"/>
  <c r="AM69" i="25"/>
  <c r="AI69" i="25"/>
  <c r="AL69" i="25"/>
  <c r="AH69" i="25"/>
  <c r="AL39" i="25"/>
  <c r="AH39" i="25"/>
  <c r="AK39" i="25"/>
  <c r="AN39" i="25"/>
  <c r="AJ39" i="25"/>
  <c r="AI39" i="25"/>
  <c r="AM39" i="25"/>
  <c r="AK45" i="25"/>
  <c r="AM45" i="25"/>
  <c r="AH45" i="25"/>
  <c r="AL45" i="25"/>
  <c r="AJ45" i="25"/>
  <c r="AN45" i="25"/>
  <c r="AI45" i="25"/>
  <c r="AK16" i="25"/>
  <c r="AN16" i="25"/>
  <c r="AJ16" i="25"/>
  <c r="AM16" i="25"/>
  <c r="AI16" i="25"/>
  <c r="AL16" i="25"/>
  <c r="AH16" i="25"/>
  <c r="AK17" i="25"/>
  <c r="AN17" i="25"/>
  <c r="AJ17" i="25"/>
  <c r="AM17" i="25"/>
  <c r="AI17" i="25"/>
  <c r="AH17" i="25"/>
  <c r="AL17" i="25"/>
  <c r="AL56" i="25"/>
  <c r="AH56" i="25"/>
  <c r="AK56" i="25"/>
  <c r="AI56" i="25"/>
  <c r="AN56" i="25"/>
  <c r="AM56" i="25"/>
  <c r="AJ56" i="25"/>
  <c r="AL62" i="25"/>
  <c r="AH62" i="25"/>
  <c r="AK62" i="25"/>
  <c r="AJ62" i="25"/>
  <c r="AI62" i="25"/>
  <c r="AN62" i="25"/>
  <c r="AM62" i="25"/>
  <c r="AL60" i="25"/>
  <c r="AH60" i="25"/>
  <c r="AK60" i="25"/>
  <c r="AM60" i="25"/>
  <c r="AJ60" i="25"/>
  <c r="AI60" i="25"/>
  <c r="AN60" i="25"/>
  <c r="AK43" i="25"/>
  <c r="AN43" i="25"/>
  <c r="AJ43" i="25"/>
  <c r="AM43" i="25"/>
  <c r="AI43" i="25"/>
  <c r="AH43" i="25"/>
  <c r="AL43" i="25"/>
  <c r="AM31" i="25"/>
  <c r="AI31" i="25"/>
  <c r="AN31" i="25"/>
  <c r="AH31" i="25"/>
  <c r="AJ31" i="25"/>
  <c r="AL31" i="25"/>
  <c r="AK31" i="25"/>
  <c r="AK52" i="25"/>
  <c r="AL52" i="25"/>
  <c r="AJ52" i="25"/>
  <c r="AN52" i="25"/>
  <c r="AI52" i="25"/>
  <c r="AH52" i="25"/>
  <c r="AM52" i="25"/>
  <c r="AN61" i="25"/>
  <c r="AJ61" i="25"/>
  <c r="AM61" i="25"/>
  <c r="AI61" i="25"/>
  <c r="AK61" i="25"/>
  <c r="AH61" i="25"/>
  <c r="AL61" i="25"/>
  <c r="AK33" i="25"/>
  <c r="AM33" i="25"/>
  <c r="AI33" i="25"/>
  <c r="AN33" i="25"/>
  <c r="AL33" i="25"/>
  <c r="AJ33" i="25"/>
  <c r="AH33" i="25"/>
  <c r="AE73" i="25"/>
  <c r="AL58" i="25"/>
  <c r="AH58" i="25"/>
  <c r="AK58" i="25"/>
  <c r="AN58" i="25"/>
  <c r="AM58" i="25"/>
  <c r="AJ58" i="25"/>
  <c r="AI58" i="25"/>
  <c r="AL64" i="25"/>
  <c r="AH64" i="25"/>
  <c r="AK64" i="25"/>
  <c r="AI64" i="25"/>
  <c r="AN64" i="25"/>
  <c r="AM64" i="25"/>
  <c r="AJ64" i="25"/>
  <c r="AM51" i="25"/>
  <c r="AI51" i="25"/>
  <c r="AJ51" i="25"/>
  <c r="AN51" i="25"/>
  <c r="AH51" i="25"/>
  <c r="AL51" i="25"/>
  <c r="AK51" i="25"/>
  <c r="AM46" i="25"/>
  <c r="AI46" i="25"/>
  <c r="AN46" i="25"/>
  <c r="AH46" i="25"/>
  <c r="AL46" i="25"/>
  <c r="AK46" i="25"/>
  <c r="AJ46" i="25"/>
  <c r="AK32" i="25"/>
  <c r="AM32" i="25"/>
  <c r="AI32" i="25"/>
  <c r="AJ32" i="25"/>
  <c r="AH32" i="25"/>
  <c r="AN32" i="25"/>
  <c r="AL32" i="25"/>
  <c r="AN53" i="25"/>
  <c r="AJ53" i="25"/>
  <c r="AL53" i="25"/>
  <c r="AK53" i="25"/>
  <c r="AI53" i="25"/>
  <c r="AM53" i="25"/>
  <c r="AH53" i="25"/>
  <c r="H75" i="25"/>
  <c r="H74" i="25"/>
  <c r="AK20" i="25"/>
  <c r="AN20" i="25"/>
  <c r="AJ20" i="25"/>
  <c r="AM20" i="25"/>
  <c r="AI20" i="25"/>
  <c r="AL20" i="25"/>
  <c r="AH20" i="25"/>
  <c r="AG73" i="25"/>
  <c r="AK13" i="25"/>
  <c r="AN13" i="25"/>
  <c r="AJ13" i="25"/>
  <c r="AM13" i="25"/>
  <c r="AI13" i="25"/>
  <c r="AH13" i="25"/>
  <c r="AL13" i="25"/>
  <c r="AM72" i="25"/>
  <c r="AI72" i="25"/>
  <c r="AL72" i="25"/>
  <c r="AH72" i="25"/>
  <c r="AK72" i="25"/>
  <c r="AN72" i="25"/>
  <c r="AJ72" i="25"/>
  <c r="AN57" i="25"/>
  <c r="AJ57" i="25"/>
  <c r="AM57" i="25"/>
  <c r="AI57" i="25"/>
  <c r="AL57" i="25"/>
  <c r="AK57" i="25"/>
  <c r="AH57" i="25"/>
  <c r="AK40" i="25"/>
  <c r="AN40" i="25"/>
  <c r="AJ40" i="25"/>
  <c r="AM40" i="25"/>
  <c r="AI40" i="25"/>
  <c r="AL40" i="25"/>
  <c r="AH40" i="25"/>
  <c r="AK71" i="25"/>
  <c r="AN71" i="25"/>
  <c r="AJ71" i="25"/>
  <c r="AM71" i="25"/>
  <c r="AI71" i="25"/>
  <c r="AH71" i="25"/>
  <c r="AL71" i="25"/>
  <c r="AL54" i="25"/>
  <c r="AH54" i="25"/>
  <c r="AK54" i="25"/>
  <c r="AJ54" i="25"/>
  <c r="AI54" i="25"/>
  <c r="AN54" i="25"/>
  <c r="AM54" i="25"/>
  <c r="AK67" i="25"/>
  <c r="AN67" i="25"/>
  <c r="AJ67" i="25"/>
  <c r="AM67" i="25"/>
  <c r="AI67" i="25"/>
  <c r="AL67" i="25"/>
  <c r="AH67" i="25"/>
  <c r="I74" i="25"/>
  <c r="I75" i="25"/>
  <c r="G55" i="7"/>
  <c r="M55" i="7" s="1"/>
  <c r="N55" i="7" s="1"/>
  <c r="C36" i="4"/>
  <c r="I36" i="4" s="1"/>
  <c r="G52" i="7"/>
  <c r="M52" i="7" s="1"/>
  <c r="N52" i="7" s="1"/>
  <c r="E25" i="4"/>
  <c r="K21" i="23" s="1"/>
  <c r="K24" i="23" s="1"/>
  <c r="G51" i="7"/>
  <c r="M51" i="7" s="1"/>
  <c r="N51" i="7" s="1"/>
  <c r="J175" i="16"/>
  <c r="N174" i="16" s="1"/>
  <c r="P174" i="16" s="1"/>
  <c r="G19" i="7"/>
  <c r="O49" i="1"/>
  <c r="AE49" i="1"/>
  <c r="AF63" i="3"/>
  <c r="AG63" i="3" s="1"/>
  <c r="G11" i="1"/>
  <c r="J74" i="3"/>
  <c r="G12" i="1" s="1"/>
  <c r="J75" i="3"/>
  <c r="G55" i="1" s="1"/>
  <c r="AE65" i="3"/>
  <c r="J72" i="16"/>
  <c r="N72" i="16" s="1"/>
  <c r="P72" i="16" s="1"/>
  <c r="AE19" i="1"/>
  <c r="F23" i="7"/>
  <c r="AL20" i="1"/>
  <c r="AL21" i="1"/>
  <c r="AE24" i="1"/>
  <c r="O24" i="1"/>
  <c r="J89" i="16"/>
  <c r="N89" i="16" s="1"/>
  <c r="P89" i="16" s="1"/>
  <c r="AE13" i="3"/>
  <c r="AG13" i="3"/>
  <c r="AD73" i="3"/>
  <c r="J105" i="16"/>
  <c r="N105" i="16" s="1"/>
  <c r="P105" i="16" s="1"/>
  <c r="AE28" i="1"/>
  <c r="O28" i="1"/>
  <c r="AE54" i="3"/>
  <c r="M56" i="1"/>
  <c r="AJ47" i="1"/>
  <c r="AK47" i="1" s="1"/>
  <c r="AL47" i="1"/>
  <c r="O43" i="1"/>
  <c r="C34" i="1"/>
  <c r="O34" i="1" s="1"/>
  <c r="J152" i="16"/>
  <c r="N152" i="16" s="1"/>
  <c r="P152" i="16" s="1"/>
  <c r="AE43" i="1"/>
  <c r="AL39" i="1"/>
  <c r="AL51" i="1"/>
  <c r="AL31" i="1"/>
  <c r="AF48" i="3"/>
  <c r="AG48" i="3" s="1"/>
  <c r="N57" i="7"/>
  <c r="AF56" i="3"/>
  <c r="AG56" i="3" s="1"/>
  <c r="AF62" i="3"/>
  <c r="AG62" i="3" s="1"/>
  <c r="O53" i="1"/>
  <c r="AE53" i="1"/>
  <c r="AI45" i="1"/>
  <c r="AF65" i="3"/>
  <c r="AG65" i="3" s="1"/>
  <c r="P271" i="16"/>
  <c r="AF69" i="3"/>
  <c r="AG69" i="3" s="1"/>
  <c r="AF57" i="3"/>
  <c r="AG57" i="3" s="1"/>
  <c r="J150" i="16"/>
  <c r="N150" i="16" s="1"/>
  <c r="P150" i="16" s="1"/>
  <c r="AE49" i="3"/>
  <c r="AE23" i="1"/>
  <c r="O23" i="1"/>
  <c r="AJ18" i="1"/>
  <c r="AK18" i="1" s="1"/>
  <c r="AL18" i="1"/>
  <c r="I73" i="3"/>
  <c r="F11" i="1" s="1"/>
  <c r="Y31" i="16"/>
  <c r="I20" i="4"/>
  <c r="J19" i="4" s="1"/>
  <c r="J11" i="1"/>
  <c r="N56" i="1"/>
  <c r="J249" i="16" s="1"/>
  <c r="N249" i="16" s="1"/>
  <c r="P249" i="16" s="1"/>
  <c r="O36" i="1"/>
  <c r="AE36" i="1"/>
  <c r="H84" i="3"/>
  <c r="H85" i="3" s="1"/>
  <c r="L48" i="7"/>
  <c r="AE44" i="1"/>
  <c r="J154" i="16"/>
  <c r="N154" i="16" s="1"/>
  <c r="P154" i="16" s="1"/>
  <c r="AE48" i="1"/>
  <c r="AF70" i="3"/>
  <c r="AG70" i="3" s="1"/>
  <c r="AE55" i="3"/>
  <c r="O48" i="1"/>
  <c r="N75" i="3"/>
  <c r="K55" i="1" s="1"/>
  <c r="AE50" i="1"/>
  <c r="M20" i="7"/>
  <c r="N20" i="7" s="1"/>
  <c r="J163" i="16"/>
  <c r="N163" i="16" s="1"/>
  <c r="P163" i="16" s="1"/>
  <c r="G16" i="7"/>
  <c r="AI34" i="1"/>
  <c r="AG56" i="1"/>
  <c r="L37" i="7"/>
  <c r="J85" i="16"/>
  <c r="N85" i="16" s="1"/>
  <c r="P85" i="16" s="1"/>
  <c r="AI13" i="1"/>
  <c r="AA289" i="16"/>
  <c r="AF43" i="3"/>
  <c r="AG43" i="3" s="1"/>
  <c r="J147" i="16"/>
  <c r="N147" i="16" s="1"/>
  <c r="P147" i="16" s="1"/>
  <c r="G56" i="7"/>
  <c r="M56" i="7" s="1"/>
  <c r="N56" i="7" s="1"/>
  <c r="AE41" i="1"/>
  <c r="C45" i="4" l="1"/>
  <c r="I45" i="4" s="1"/>
  <c r="I43" i="4"/>
  <c r="AI56" i="1"/>
  <c r="AL40" i="1"/>
  <c r="AJ42" i="1"/>
  <c r="AK42" i="1" s="1"/>
  <c r="AL16" i="1"/>
  <c r="P45" i="16"/>
  <c r="AL52" i="1"/>
  <c r="H21" i="7"/>
  <c r="M21" i="7"/>
  <c r="N21" i="7" s="1"/>
  <c r="G32" i="7"/>
  <c r="M32" i="7" s="1"/>
  <c r="N32" i="7" s="1"/>
  <c r="AL67" i="3"/>
  <c r="AH67" i="3"/>
  <c r="AJ67" i="3"/>
  <c r="AI67" i="3"/>
  <c r="AK67" i="3"/>
  <c r="AN67" i="3"/>
  <c r="H32" i="7"/>
  <c r="AL46" i="1"/>
  <c r="O13" i="1"/>
  <c r="H17" i="7"/>
  <c r="AL27" i="1"/>
  <c r="AL22" i="1"/>
  <c r="AH45" i="3"/>
  <c r="AN45" i="3"/>
  <c r="AM66" i="3"/>
  <c r="AI66" i="3"/>
  <c r="AN66" i="3"/>
  <c r="AK66" i="3"/>
  <c r="AL33" i="1"/>
  <c r="C28" i="4"/>
  <c r="G43" i="7" s="1"/>
  <c r="M43" i="7" s="1"/>
  <c r="N43" i="7" s="1"/>
  <c r="O45" i="1"/>
  <c r="AL29" i="1"/>
  <c r="AL32" i="1"/>
  <c r="AJ66" i="3"/>
  <c r="AH6" i="1"/>
  <c r="G15" i="7"/>
  <c r="M15" i="7" s="1"/>
  <c r="N15" i="7" s="1"/>
  <c r="AE45" i="1"/>
  <c r="AL45" i="1" s="1"/>
  <c r="AL39" i="3"/>
  <c r="AM39" i="3"/>
  <c r="AH39" i="3"/>
  <c r="AJ39" i="3"/>
  <c r="AI39" i="3"/>
  <c r="AK39" i="3"/>
  <c r="AN39" i="3"/>
  <c r="C16" i="4"/>
  <c r="AH66" i="3"/>
  <c r="AL66" i="3"/>
  <c r="C11" i="1"/>
  <c r="C11" i="4" s="1"/>
  <c r="L46" i="7"/>
  <c r="AL37" i="1"/>
  <c r="AH52" i="3"/>
  <c r="AI52" i="3"/>
  <c r="AM52" i="3"/>
  <c r="AJ58" i="3"/>
  <c r="AK52" i="3"/>
  <c r="O41" i="3"/>
  <c r="P41" i="3" s="1"/>
  <c r="P73" i="3" s="1"/>
  <c r="AJ52" i="3"/>
  <c r="AN52" i="3"/>
  <c r="AM45" i="3"/>
  <c r="AN41" i="3"/>
  <c r="AK45" i="3"/>
  <c r="AL30" i="1"/>
  <c r="AL25" i="1"/>
  <c r="AL26" i="1"/>
  <c r="G12" i="7"/>
  <c r="M12" i="7" s="1"/>
  <c r="N12" i="7" s="1"/>
  <c r="J36" i="16"/>
  <c r="N40" i="16" s="1"/>
  <c r="P40" i="16" s="1"/>
  <c r="AL15" i="1"/>
  <c r="AE13" i="1"/>
  <c r="AJ13" i="1" s="1"/>
  <c r="AK13" i="1" s="1"/>
  <c r="AL14" i="1"/>
  <c r="AJ46" i="3"/>
  <c r="AK46" i="3"/>
  <c r="AK68" i="3"/>
  <c r="AI45" i="3"/>
  <c r="AJ68" i="3"/>
  <c r="AM68" i="3"/>
  <c r="AJ45" i="3"/>
  <c r="AL41" i="3"/>
  <c r="AL45" i="3"/>
  <c r="AI68" i="3"/>
  <c r="H56" i="1"/>
  <c r="C53" i="4" s="1"/>
  <c r="I53" i="4" s="1"/>
  <c r="I56" i="1"/>
  <c r="C26" i="4" s="1"/>
  <c r="I59" i="4" s="1"/>
  <c r="AM46" i="3"/>
  <c r="AI41" i="3"/>
  <c r="AM41" i="3"/>
  <c r="AH41" i="3"/>
  <c r="AK71" i="3"/>
  <c r="AL42" i="3"/>
  <c r="AK42" i="3"/>
  <c r="AI46" i="3"/>
  <c r="AI58" i="3"/>
  <c r="AK58" i="3"/>
  <c r="AK41" i="3"/>
  <c r="AI71" i="3"/>
  <c r="AI42" i="3"/>
  <c r="AN58" i="3"/>
  <c r="AI50" i="3"/>
  <c r="AH50" i="3"/>
  <c r="AH44" i="3"/>
  <c r="AK44" i="3"/>
  <c r="AN44" i="3"/>
  <c r="AM44" i="3"/>
  <c r="AJ44" i="3"/>
  <c r="AI44" i="3"/>
  <c r="AN50" i="3"/>
  <c r="AN71" i="3"/>
  <c r="AH42" i="3"/>
  <c r="AN72" i="3"/>
  <c r="AM50" i="3"/>
  <c r="AJ71" i="3"/>
  <c r="AM42" i="3"/>
  <c r="AM72" i="3"/>
  <c r="AL46" i="3"/>
  <c r="AH71" i="3"/>
  <c r="AN42" i="3"/>
  <c r="AH58" i="3"/>
  <c r="AL68" i="3"/>
  <c r="AH68" i="3"/>
  <c r="AM58" i="3"/>
  <c r="AL71" i="3"/>
  <c r="AI72" i="3"/>
  <c r="AJ61" i="3"/>
  <c r="AK72" i="3"/>
  <c r="AL61" i="3"/>
  <c r="AH46" i="3"/>
  <c r="AI61" i="3"/>
  <c r="AJ72" i="3"/>
  <c r="AN61" i="3"/>
  <c r="AJ50" i="3"/>
  <c r="AH61" i="3"/>
  <c r="AH72" i="3"/>
  <c r="AK61" i="3"/>
  <c r="AL50" i="3"/>
  <c r="AM53" i="3"/>
  <c r="AN53" i="3"/>
  <c r="AH53" i="3"/>
  <c r="AI53" i="3"/>
  <c r="AJ53" i="3"/>
  <c r="AK53" i="3"/>
  <c r="AL53" i="3"/>
  <c r="K56" i="1"/>
  <c r="G44" i="7" s="1"/>
  <c r="M44" i="7" s="1"/>
  <c r="N44" i="7" s="1"/>
  <c r="AJ51" i="3"/>
  <c r="AH51" i="3"/>
  <c r="AM51" i="3"/>
  <c r="AI51" i="3"/>
  <c r="AN51" i="3"/>
  <c r="AL51" i="3"/>
  <c r="J56" i="1"/>
  <c r="C27" i="4" s="1"/>
  <c r="G45" i="7" s="1"/>
  <c r="M45" i="7" s="1"/>
  <c r="N45" i="7" s="1"/>
  <c r="AL35" i="1"/>
  <c r="AJ35" i="1"/>
  <c r="AK35" i="1" s="1"/>
  <c r="D56" i="1"/>
  <c r="J59" i="1" s="1"/>
  <c r="J290" i="16" s="1"/>
  <c r="K43" i="23"/>
  <c r="G53" i="7"/>
  <c r="M53" i="7" s="1"/>
  <c r="N53" i="7" s="1"/>
  <c r="O74" i="25"/>
  <c r="AK73" i="25"/>
  <c r="AM73" i="25"/>
  <c r="AL73" i="25"/>
  <c r="AJ73" i="25"/>
  <c r="AI73" i="25"/>
  <c r="AH73" i="25"/>
  <c r="AN73" i="25"/>
  <c r="G31" i="7"/>
  <c r="Q31" i="7" s="1"/>
  <c r="AH48" i="3"/>
  <c r="AI48" i="3"/>
  <c r="AJ48" i="3"/>
  <c r="AL48" i="3"/>
  <c r="AN48" i="3"/>
  <c r="AM48" i="3"/>
  <c r="AK48" i="3"/>
  <c r="AJ65" i="3"/>
  <c r="AH65" i="3"/>
  <c r="AI65" i="3"/>
  <c r="AK65" i="3"/>
  <c r="AL65" i="3"/>
  <c r="AM65" i="3"/>
  <c r="AN65" i="3"/>
  <c r="AI57" i="3"/>
  <c r="AL57" i="3"/>
  <c r="AJ57" i="3"/>
  <c r="AM57" i="3"/>
  <c r="AN57" i="3"/>
  <c r="AH57" i="3"/>
  <c r="AK57" i="3"/>
  <c r="AI62" i="3"/>
  <c r="AJ62" i="3"/>
  <c r="AN62" i="3"/>
  <c r="AM62" i="3"/>
  <c r="AH62" i="3"/>
  <c r="AL62" i="3"/>
  <c r="AK62" i="3"/>
  <c r="AH56" i="3"/>
  <c r="AK56" i="3"/>
  <c r="AL56" i="3"/>
  <c r="AN56" i="3"/>
  <c r="AI56" i="3"/>
  <c r="AM56" i="3"/>
  <c r="AJ56" i="3"/>
  <c r="AJ24" i="1"/>
  <c r="AK24" i="1" s="1"/>
  <c r="AL24" i="1"/>
  <c r="G56" i="1"/>
  <c r="C51" i="4" s="1"/>
  <c r="AM69" i="3"/>
  <c r="AN69" i="3"/>
  <c r="AH69" i="3"/>
  <c r="AK69" i="3"/>
  <c r="AL69" i="3"/>
  <c r="AI69" i="3"/>
  <c r="AJ69" i="3"/>
  <c r="AJ53" i="1"/>
  <c r="AK53" i="1" s="1"/>
  <c r="AL53" i="1"/>
  <c r="AJ43" i="1"/>
  <c r="AK43" i="1" s="1"/>
  <c r="AL43" i="1"/>
  <c r="AJ23" i="1"/>
  <c r="AK23" i="1" s="1"/>
  <c r="AL23" i="1"/>
  <c r="AM55" i="3"/>
  <c r="AH55" i="3"/>
  <c r="AI55" i="3"/>
  <c r="AJ55" i="3"/>
  <c r="AK55" i="3"/>
  <c r="AL55" i="3"/>
  <c r="AN55" i="3"/>
  <c r="AK49" i="3"/>
  <c r="AL49" i="3"/>
  <c r="AM49" i="3"/>
  <c r="AJ49" i="3"/>
  <c r="AN49" i="3"/>
  <c r="AI49" i="3"/>
  <c r="AH49" i="3"/>
  <c r="AH63" i="3"/>
  <c r="AJ63" i="3"/>
  <c r="AN63" i="3"/>
  <c r="AM63" i="3"/>
  <c r="AL63" i="3"/>
  <c r="AK63" i="3"/>
  <c r="AI63" i="3"/>
  <c r="AJ41" i="1"/>
  <c r="AK41" i="1" s="1"/>
  <c r="AL41" i="1"/>
  <c r="C15" i="4"/>
  <c r="J122" i="16"/>
  <c r="N122" i="16" s="1"/>
  <c r="P122" i="16" s="1"/>
  <c r="G14" i="7"/>
  <c r="AE34" i="1"/>
  <c r="AJ34" i="1" s="1"/>
  <c r="AK34" i="1" s="1"/>
  <c r="AN54" i="3"/>
  <c r="AM54" i="3"/>
  <c r="AH54" i="3"/>
  <c r="AJ54" i="3"/>
  <c r="AK54" i="3"/>
  <c r="AL54" i="3"/>
  <c r="AI54" i="3"/>
  <c r="I75" i="3"/>
  <c r="F55" i="1" s="1"/>
  <c r="I74" i="3"/>
  <c r="AL36" i="1"/>
  <c r="AJ36" i="1"/>
  <c r="AK36" i="1" s="1"/>
  <c r="AK60" i="3"/>
  <c r="AL60" i="3"/>
  <c r="AM60" i="3"/>
  <c r="AJ60" i="3"/>
  <c r="AI60" i="3"/>
  <c r="AN60" i="3"/>
  <c r="AH60" i="3"/>
  <c r="AK64" i="3"/>
  <c r="AN64" i="3"/>
  <c r="AM64" i="3"/>
  <c r="AJ64" i="3"/>
  <c r="AL64" i="3"/>
  <c r="AH64" i="3"/>
  <c r="AI64" i="3"/>
  <c r="AI13" i="3"/>
  <c r="AK13" i="3"/>
  <c r="AL13" i="3"/>
  <c r="AH13" i="3"/>
  <c r="AJ13" i="3"/>
  <c r="AG73" i="3"/>
  <c r="AN13" i="3"/>
  <c r="AM13" i="3"/>
  <c r="AJ49" i="1"/>
  <c r="AK49" i="1" s="1"/>
  <c r="AL49" i="1"/>
  <c r="AJ28" i="1"/>
  <c r="AK28" i="1" s="1"/>
  <c r="AL28" i="1"/>
  <c r="AM43" i="3"/>
  <c r="AN43" i="3"/>
  <c r="AK43" i="3"/>
  <c r="AJ43" i="3"/>
  <c r="AH43" i="3"/>
  <c r="AI43" i="3"/>
  <c r="AL43" i="3"/>
  <c r="C14" i="4"/>
  <c r="J56" i="16"/>
  <c r="N56" i="16" s="1"/>
  <c r="P56" i="16" s="1"/>
  <c r="G13" i="7"/>
  <c r="AE17" i="1"/>
  <c r="AJ17" i="1" s="1"/>
  <c r="AK17" i="1" s="1"/>
  <c r="O17" i="1"/>
  <c r="AJ44" i="1"/>
  <c r="AK44" i="1" s="1"/>
  <c r="AL44" i="1"/>
  <c r="AJ50" i="1"/>
  <c r="AK50" i="1" s="1"/>
  <c r="AL50" i="1"/>
  <c r="AE73" i="3"/>
  <c r="AL48" i="1"/>
  <c r="AJ48" i="1"/>
  <c r="AK48" i="1" s="1"/>
  <c r="O73" i="3"/>
  <c r="H75" i="3"/>
  <c r="E55" i="1" s="1"/>
  <c r="N12" i="16"/>
  <c r="P12" i="16" s="1"/>
  <c r="H74" i="3"/>
  <c r="E12" i="1" s="1"/>
  <c r="AL19" i="1"/>
  <c r="AJ19" i="1"/>
  <c r="AK19" i="1" s="1"/>
  <c r="H19" i="7"/>
  <c r="M19" i="7"/>
  <c r="N19" i="7" s="1"/>
  <c r="AI59" i="3"/>
  <c r="AJ59" i="3"/>
  <c r="AN59" i="3"/>
  <c r="AK59" i="3"/>
  <c r="AL59" i="3"/>
  <c r="AM59" i="3"/>
  <c r="AH59" i="3"/>
  <c r="AC290" i="16"/>
  <c r="O289" i="16"/>
  <c r="P289" i="16" s="1"/>
  <c r="AJ47" i="3"/>
  <c r="AI47" i="3"/>
  <c r="AK47" i="3"/>
  <c r="AL47" i="3"/>
  <c r="AM47" i="3"/>
  <c r="AN47" i="3"/>
  <c r="AH47" i="3"/>
  <c r="H16" i="7"/>
  <c r="M16" i="7"/>
  <c r="N16" i="7" s="1"/>
  <c r="AI70" i="3"/>
  <c r="AL70" i="3"/>
  <c r="AK70" i="3"/>
  <c r="AM70" i="3"/>
  <c r="AH70" i="3"/>
  <c r="AJ70" i="3"/>
  <c r="AN70" i="3"/>
  <c r="G36" i="7" l="1"/>
  <c r="Q36" i="7" s="1"/>
  <c r="AL34" i="1"/>
  <c r="H15" i="7"/>
  <c r="H12" i="7"/>
  <c r="AL13" i="1"/>
  <c r="AJ45" i="1"/>
  <c r="AK45" i="1" s="1"/>
  <c r="C55" i="4"/>
  <c r="I55" i="4" s="1"/>
  <c r="G38" i="7"/>
  <c r="M38" i="7" s="1"/>
  <c r="N38" i="7" s="1"/>
  <c r="J245" i="16"/>
  <c r="N245" i="16" s="1"/>
  <c r="P245" i="16" s="1"/>
  <c r="C24" i="4"/>
  <c r="J182" i="16" s="1"/>
  <c r="J228" i="16"/>
  <c r="M228" i="16" s="1"/>
  <c r="AK73" i="3"/>
  <c r="AL73" i="3"/>
  <c r="AL17" i="1"/>
  <c r="N290" i="16"/>
  <c r="P290" i="16" s="1"/>
  <c r="M290" i="16"/>
  <c r="J63" i="1"/>
  <c r="F12" i="1"/>
  <c r="AE5" i="1" s="1"/>
  <c r="M31" i="7"/>
  <c r="N31" i="7" s="1"/>
  <c r="H31" i="7"/>
  <c r="O75" i="3"/>
  <c r="C55" i="1" s="1"/>
  <c r="G35" i="7"/>
  <c r="I51" i="4"/>
  <c r="AM73" i="3"/>
  <c r="H14" i="7"/>
  <c r="M14" i="7"/>
  <c r="N14" i="7" s="1"/>
  <c r="H13" i="7"/>
  <c r="M13" i="7"/>
  <c r="N13" i="7" s="1"/>
  <c r="AI73" i="3"/>
  <c r="AN73" i="3"/>
  <c r="AJ73" i="3"/>
  <c r="E56" i="1"/>
  <c r="N11" i="16"/>
  <c r="P11" i="16" s="1"/>
  <c r="P181" i="16" s="1"/>
  <c r="H36" i="7"/>
  <c r="O74" i="3"/>
  <c r="N19" i="16"/>
  <c r="P19" i="16" s="1"/>
  <c r="AH73" i="3"/>
  <c r="M36" i="7" l="1"/>
  <c r="N36" i="7" s="1"/>
  <c r="C57" i="4"/>
  <c r="I57" i="4" s="1"/>
  <c r="N18" i="16"/>
  <c r="P18" i="16" s="1"/>
  <c r="C12" i="1"/>
  <c r="C25" i="4"/>
  <c r="K34" i="23" s="1"/>
  <c r="K39" i="23" s="1"/>
  <c r="C39" i="4"/>
  <c r="I39" i="4" s="1"/>
  <c r="F56" i="1"/>
  <c r="C35" i="4" s="1"/>
  <c r="I35" i="4" s="1"/>
  <c r="C30" i="4"/>
  <c r="I30" i="4" s="1"/>
  <c r="J251" i="16"/>
  <c r="N251" i="16" s="1"/>
  <c r="P251" i="16" s="1"/>
  <c r="G22" i="7"/>
  <c r="M22" i="7" s="1"/>
  <c r="O55" i="1"/>
  <c r="C17" i="4"/>
  <c r="J186" i="16" s="1"/>
  <c r="Q35" i="7"/>
  <c r="M35" i="7"/>
  <c r="N35" i="7" s="1"/>
  <c r="G37" i="7"/>
  <c r="O11" i="1"/>
  <c r="J9" i="16"/>
  <c r="AE11" i="1"/>
  <c r="G10" i="7"/>
  <c r="C56" i="1" l="1"/>
  <c r="C57" i="1" s="1"/>
  <c r="C12" i="4"/>
  <c r="C41" i="4"/>
  <c r="I41" i="4" s="1"/>
  <c r="G33" i="7"/>
  <c r="M33" i="7" s="1"/>
  <c r="N33" i="7" s="1"/>
  <c r="G30" i="7"/>
  <c r="H30" i="7" s="1"/>
  <c r="C34" i="4"/>
  <c r="I34" i="4" s="1"/>
  <c r="AE12" i="1"/>
  <c r="AE56" i="1" s="1"/>
  <c r="G11" i="7"/>
  <c r="J15" i="16"/>
  <c r="N16" i="16" s="1"/>
  <c r="P16" i="16" s="1"/>
  <c r="O12" i="1"/>
  <c r="O56" i="1" s="1"/>
  <c r="M37" i="7"/>
  <c r="N37" i="7" s="1"/>
  <c r="Q37" i="7"/>
  <c r="N22" i="7"/>
  <c r="H10" i="7"/>
  <c r="M10" i="7"/>
  <c r="N10" i="7" s="1"/>
  <c r="Y63" i="1"/>
  <c r="AL11" i="1"/>
  <c r="AJ11" i="1"/>
  <c r="AK11" i="1" s="1"/>
  <c r="H22" i="16"/>
  <c r="H30" i="16"/>
  <c r="H23" i="16"/>
  <c r="N9" i="16"/>
  <c r="P9" i="16" s="1"/>
  <c r="H28" i="16"/>
  <c r="H29" i="16"/>
  <c r="H25" i="16"/>
  <c r="H27" i="16"/>
  <c r="H24" i="16"/>
  <c r="H21" i="16"/>
  <c r="H26" i="16"/>
  <c r="C32" i="4"/>
  <c r="I32" i="4" s="1"/>
  <c r="C48" i="4"/>
  <c r="I48" i="4" s="1"/>
  <c r="C47" i="4"/>
  <c r="G28" i="7"/>
  <c r="D39" i="4" l="1"/>
  <c r="I47" i="4"/>
  <c r="D32" i="4"/>
  <c r="G29" i="7"/>
  <c r="M29" i="7" s="1"/>
  <c r="N29" i="7" s="1"/>
  <c r="D37" i="4"/>
  <c r="D36" i="4"/>
  <c r="D35" i="4"/>
  <c r="D41" i="4"/>
  <c r="H33" i="7"/>
  <c r="C18" i="4"/>
  <c r="Q30" i="7"/>
  <c r="M30" i="7"/>
  <c r="N30" i="7" s="1"/>
  <c r="Q33" i="7"/>
  <c r="C49" i="4"/>
  <c r="H31" i="16"/>
  <c r="H28" i="7"/>
  <c r="M28" i="7"/>
  <c r="N28" i="7" s="1"/>
  <c r="Q28" i="7"/>
  <c r="G34" i="7"/>
  <c r="C62" i="4"/>
  <c r="G40" i="7"/>
  <c r="AL12" i="1"/>
  <c r="AL56" i="1" s="1"/>
  <c r="AJ12" i="1"/>
  <c r="AK12" i="1" s="1"/>
  <c r="C20" i="4"/>
  <c r="C59" i="4" s="1"/>
  <c r="G23" i="7"/>
  <c r="H23" i="7" s="1"/>
  <c r="H29" i="7"/>
  <c r="M11" i="7"/>
  <c r="H11" i="7"/>
  <c r="Q29" i="7" l="1"/>
  <c r="D34" i="4"/>
  <c r="I49" i="4"/>
  <c r="J53" i="4"/>
  <c r="J51" i="4"/>
  <c r="J36" i="4"/>
  <c r="J47" i="4"/>
  <c r="J37" i="4"/>
  <c r="J59" i="4"/>
  <c r="J57" i="4"/>
  <c r="J30" i="4"/>
  <c r="J34" i="4"/>
  <c r="J39" i="4"/>
  <c r="J35" i="4"/>
  <c r="AJ56" i="1"/>
  <c r="AK56" i="1" s="1"/>
  <c r="G39" i="7"/>
  <c r="C61" i="4"/>
  <c r="I61" i="4" s="1"/>
  <c r="N11" i="7"/>
  <c r="M23" i="7"/>
  <c r="N23" i="7" s="1"/>
  <c r="H34" i="7"/>
  <c r="Q34" i="7"/>
  <c r="M34" i="7"/>
  <c r="N34" i="7" s="1"/>
  <c r="D53" i="4" l="1"/>
  <c r="D55" i="4"/>
  <c r="D30" i="4"/>
  <c r="C63" i="4"/>
  <c r="C65" i="4"/>
  <c r="C66" i="4" s="1"/>
  <c r="M39" i="7"/>
  <c r="N39" i="7" s="1"/>
  <c r="H39" i="7"/>
  <c r="G41" i="7"/>
  <c r="Q39" i="7"/>
  <c r="G46" i="7"/>
  <c r="M46" i="7" l="1"/>
  <c r="N46" i="7" s="1"/>
  <c r="H46" i="7"/>
  <c r="G47" i="7"/>
  <c r="D48" i="7" s="1"/>
  <c r="H41" i="7"/>
  <c r="H47" i="7" l="1"/>
  <c r="H37" i="7"/>
</calcChain>
</file>

<file path=xl/sharedStrings.xml><?xml version="1.0" encoding="utf-8"?>
<sst xmlns="http://schemas.openxmlformats.org/spreadsheetml/2006/main" count="851" uniqueCount="369">
  <si>
    <t>Salary</t>
  </si>
  <si>
    <t>Totals</t>
  </si>
  <si>
    <t>Total</t>
  </si>
  <si>
    <t>Training</t>
  </si>
  <si>
    <t>Contractual</t>
  </si>
  <si>
    <t>Printing/Advertising</t>
  </si>
  <si>
    <t>Postage</t>
  </si>
  <si>
    <t>Supplies</t>
  </si>
  <si>
    <t>Office Supplies</t>
  </si>
  <si>
    <t>Program Supplies</t>
  </si>
  <si>
    <t>Unit Cost</t>
  </si>
  <si>
    <t>Reimbursement Rate</t>
  </si>
  <si>
    <t>% of Time</t>
  </si>
  <si>
    <t>on Project</t>
  </si>
  <si>
    <t>TOTAL</t>
  </si>
  <si>
    <t>Program Income</t>
  </si>
  <si>
    <t>Planned Program Income</t>
  </si>
  <si>
    <t>Name of Staff</t>
  </si>
  <si>
    <t>Title/Position</t>
  </si>
  <si>
    <t>BUDGET</t>
  </si>
  <si>
    <t>Program Income per Unit of Service</t>
  </si>
  <si>
    <t>Funds</t>
  </si>
  <si>
    <t>Salary Paid w/</t>
  </si>
  <si>
    <t>Program</t>
  </si>
  <si>
    <t>Budget Items</t>
  </si>
  <si>
    <t>BUDGET ITEMS</t>
  </si>
  <si>
    <t>Amount</t>
  </si>
  <si>
    <t>Variance</t>
  </si>
  <si>
    <t>% Line Item Change</t>
  </si>
  <si>
    <r>
      <t xml:space="preserve">* </t>
    </r>
    <r>
      <rPr>
        <sz val="10"/>
        <rFont val="Arial"/>
        <family val="2"/>
      </rPr>
      <t>Total Contract Revenue must equal Total Contract Expenses</t>
    </r>
  </si>
  <si>
    <t xml:space="preserve">C-1 </t>
  </si>
  <si>
    <t>Staff Fringe Benefits</t>
  </si>
  <si>
    <t xml:space="preserve">C-2 </t>
  </si>
  <si>
    <t>Travel/Training (Total)</t>
  </si>
  <si>
    <t xml:space="preserve">C-3 </t>
  </si>
  <si>
    <t>Contractual  (Total)</t>
  </si>
  <si>
    <t xml:space="preserve">C-4 </t>
  </si>
  <si>
    <t>Supplies   (Total)</t>
  </si>
  <si>
    <t xml:space="preserve">C-5 </t>
  </si>
  <si>
    <t>Equipment/Other Direct Costs  (Total)</t>
  </si>
  <si>
    <t xml:space="preserve">C-6 </t>
  </si>
  <si>
    <t>Indirect Costs (Total Salaries w/o fringe x rate)</t>
  </si>
  <si>
    <t xml:space="preserve">C-7 </t>
  </si>
  <si>
    <t xml:space="preserve">C-8 </t>
  </si>
  <si>
    <t>Electricity</t>
  </si>
  <si>
    <t>Other (specify)</t>
  </si>
  <si>
    <t>A.</t>
  </si>
  <si>
    <t>B.</t>
  </si>
  <si>
    <t>C.</t>
  </si>
  <si>
    <t>Fringe Benefits</t>
  </si>
  <si>
    <t>Travel / Training</t>
  </si>
  <si>
    <t>Indirect Costs</t>
  </si>
  <si>
    <t>Other Revenue Sources</t>
  </si>
  <si>
    <r>
      <t xml:space="preserve">Project Revenue </t>
    </r>
    <r>
      <rPr>
        <sz val="12"/>
        <rFont val="Arial"/>
        <family val="2"/>
      </rPr>
      <t>(Funding Sources)</t>
    </r>
  </si>
  <si>
    <t xml:space="preserve">Indirect Cost </t>
  </si>
  <si>
    <t>Staff Salaries</t>
  </si>
  <si>
    <t>Project</t>
  </si>
  <si>
    <t>Hours</t>
  </si>
  <si>
    <t>Contract</t>
  </si>
  <si>
    <t>C-9</t>
  </si>
  <si>
    <t xml:space="preserve">Total </t>
  </si>
  <si>
    <t>FINAL BUDGET</t>
  </si>
  <si>
    <r>
      <t xml:space="preserve">    n </t>
    </r>
    <r>
      <rPr>
        <sz val="12"/>
        <rFont val="Arial"/>
        <family val="2"/>
      </rPr>
      <t>Project Income</t>
    </r>
  </si>
  <si>
    <t>Validation</t>
  </si>
  <si>
    <t>Total Resources w/o local cash/in-kind</t>
  </si>
  <si>
    <t>Current</t>
  </si>
  <si>
    <t>COMPARISON WORKSHEET</t>
  </si>
  <si>
    <t>For Provider Use</t>
  </si>
  <si>
    <t>C-8</t>
  </si>
  <si>
    <t>Match Needed</t>
  </si>
  <si>
    <t>IN-KIND CONTRIBUTIONS</t>
  </si>
  <si>
    <t>Detailed Description of Revenue Sources Used as Match</t>
  </si>
  <si>
    <t>LOCAL CASH</t>
  </si>
  <si>
    <t>Column H</t>
  </si>
  <si>
    <t xml:space="preserve">Local Cash &amp; In-Kind </t>
  </si>
  <si>
    <t xml:space="preserve">TOTAL AMOUNT OF LOCAL CASH / IN-KIND </t>
  </si>
  <si>
    <t>Total Mileage =</t>
  </si>
  <si>
    <t xml:space="preserve">Mileage </t>
  </si>
  <si>
    <t xml:space="preserve">Rate </t>
  </si>
  <si>
    <t xml:space="preserve">Mileage*  </t>
  </si>
  <si>
    <t>C-4</t>
  </si>
  <si>
    <t xml:space="preserve">Contractual </t>
  </si>
  <si>
    <t>Rental Location</t>
  </si>
  <si>
    <t>Total Rent</t>
  </si>
  <si>
    <t>Rent - Additional Narrative</t>
  </si>
  <si>
    <t>Fringe Benefits Rate</t>
  </si>
  <si>
    <t>(Continued)</t>
  </si>
  <si>
    <t>Cost Per Sq. Ft.</t>
  </si>
  <si>
    <t>C-5</t>
  </si>
  <si>
    <t>C-6</t>
  </si>
  <si>
    <t>Equipment &amp; Other Direct Costs</t>
  </si>
  <si>
    <t>C-1</t>
  </si>
  <si>
    <t>C-2</t>
  </si>
  <si>
    <t>C-3</t>
  </si>
  <si>
    <t>Explain how PROGRAM INCOME was determined:</t>
  </si>
  <si>
    <t>Explain how INDIRECT COST was determined:</t>
  </si>
  <si>
    <t>Planned Service Units</t>
  </si>
  <si>
    <t>Total Resources Needed</t>
  </si>
  <si>
    <t>a.</t>
  </si>
  <si>
    <t>D.</t>
  </si>
  <si>
    <t>E.</t>
  </si>
  <si>
    <t>Total Resources Needed:</t>
  </si>
  <si>
    <t>b.</t>
  </si>
  <si>
    <t>c.</t>
  </si>
  <si>
    <t>Additional Contractual Narrative</t>
  </si>
  <si>
    <t>Explain how the following costs were determined, what is included in the costs and justify any</t>
  </si>
  <si>
    <t>increase from previous contract year.</t>
  </si>
  <si>
    <t>Explain how Staff Salaries were determined and justify any increase from the previous contract year.</t>
  </si>
  <si>
    <t>Explain how Staff Fringe Benefits were determined and justify any increase from the previous contract year.  Show the break down of the Fringe Benefit Rate.</t>
  </si>
  <si>
    <t xml:space="preserve">Agency: </t>
  </si>
  <si>
    <t xml:space="preserve">Contract Period: </t>
  </si>
  <si>
    <t xml:space="preserve">Program / Service: </t>
  </si>
  <si>
    <t>Difference</t>
  </si>
  <si>
    <t xml:space="preserve">MATCH NEEDED </t>
  </si>
  <si>
    <t>Program Income  (B  x  D)</t>
  </si>
  <si>
    <t xml:space="preserve">10% Matching Funds   </t>
  </si>
  <si>
    <t>(E.a)  ÷  0.9  -  (E.a)</t>
  </si>
  <si>
    <t>Total Contract Amount</t>
  </si>
  <si>
    <t>Unit Cost Contract Budget</t>
  </si>
  <si>
    <t xml:space="preserve">Travel/Training </t>
  </si>
  <si>
    <t xml:space="preserve">Contractual  </t>
  </si>
  <si>
    <t xml:space="preserve">Supplies   </t>
  </si>
  <si>
    <t xml:space="preserve">Equipment/Other Direct Costs  </t>
  </si>
  <si>
    <t>Total Budget w/o Local Cash / In-Kind</t>
  </si>
  <si>
    <t>Indirect Costs (Total Salaries w/o Fringe x Rate)</t>
  </si>
  <si>
    <t>Projected Contract Expenses w/o Local Cash / In-Kind</t>
  </si>
  <si>
    <t>Total Budget (Including Local Cash / In-Kind)</t>
  </si>
  <si>
    <t>Local Cash / In Kind</t>
  </si>
  <si>
    <t>Total Projected Contract Expenses w/o Local Cash / In-Kind</t>
  </si>
  <si>
    <t>1.</t>
  </si>
  <si>
    <t>2.</t>
  </si>
  <si>
    <t>3.</t>
  </si>
  <si>
    <t>4.</t>
  </si>
  <si>
    <t>5.</t>
  </si>
  <si>
    <t>6.</t>
  </si>
  <si>
    <t>7.</t>
  </si>
  <si>
    <t>FTE's</t>
  </si>
  <si>
    <t>Local Cash                In-Kind</t>
  </si>
  <si>
    <t>Monthly Rent</t>
  </si>
  <si>
    <t xml:space="preserve">Total Months Charged to Rent:  </t>
  </si>
  <si>
    <t>LIHEAP</t>
  </si>
  <si>
    <t xml:space="preserve">Other Resources </t>
  </si>
  <si>
    <r>
      <t xml:space="preserve">    n </t>
    </r>
    <r>
      <rPr>
        <sz val="12"/>
        <rFont val="Arial"/>
        <family val="2"/>
      </rPr>
      <t>Other Resources</t>
    </r>
  </si>
  <si>
    <t>Other Resources</t>
  </si>
  <si>
    <r>
      <t xml:space="preserve">       n </t>
    </r>
    <r>
      <rPr>
        <sz val="12"/>
        <rFont val="Arial"/>
        <family val="2"/>
      </rPr>
      <t>Reimbursement Rate (Other)</t>
    </r>
  </si>
  <si>
    <t>Amount charged to DSSC</t>
  </si>
  <si>
    <t xml:space="preserve">Reimbursement Rate = Unit Cost - Program Income per Unit of Service </t>
  </si>
  <si>
    <t>(Programs with Program Income)</t>
  </si>
  <si>
    <t>FED Funds</t>
  </si>
  <si>
    <t>Federal require match</t>
  </si>
  <si>
    <t xml:space="preserve">MATCHING FUNDS </t>
  </si>
  <si>
    <t>**Total Amount of Local Cash/In-kind (Cell H49 of "Budget Worksheet") should equal Total Amount of Match Needed (Cell H52 of "Budget Worksheet").  If the totals do not agree, the amount of Local Cash/In-Kind allocated on the "Budget Worksheet" must be adjusted.  Use the areas below to give a detailed description of the Local Cash/In-Kind allocated on the "Budget Worksheet".</t>
  </si>
  <si>
    <t>Administrative</t>
  </si>
  <si>
    <t>requring</t>
  </si>
  <si>
    <t>match</t>
  </si>
  <si>
    <t>FED</t>
  </si>
  <si>
    <r>
      <t xml:space="preserve">    n </t>
    </r>
    <r>
      <rPr>
        <sz val="12"/>
        <rFont val="Arial"/>
        <family val="2"/>
      </rPr>
      <t>Unit Cost LIHEAP Administrative</t>
    </r>
  </si>
  <si>
    <r>
      <t xml:space="preserve">    n </t>
    </r>
    <r>
      <rPr>
        <sz val="12"/>
        <rFont val="Arial"/>
        <family val="2"/>
      </rPr>
      <t>Unit Cost LIHEAP Program</t>
    </r>
  </si>
  <si>
    <r>
      <t xml:space="preserve">    n </t>
    </r>
    <r>
      <rPr>
        <sz val="12"/>
        <rFont val="Arial"/>
        <family val="2"/>
      </rPr>
      <t>Unit Cost FED</t>
    </r>
  </si>
  <si>
    <r>
      <t xml:space="preserve">    n </t>
    </r>
    <r>
      <rPr>
        <sz val="12"/>
        <rFont val="Arial"/>
        <family val="2"/>
      </rPr>
      <t>Unit Cost LIHEAP Total</t>
    </r>
  </si>
  <si>
    <t>Admin</t>
  </si>
  <si>
    <t>Total            Contract Salary</t>
  </si>
  <si>
    <t>▪</t>
  </si>
  <si>
    <t>DIRECT STAFF:</t>
  </si>
  <si>
    <t>Assurance 16</t>
  </si>
  <si>
    <t>Assur 16</t>
  </si>
  <si>
    <r>
      <t xml:space="preserve">    n </t>
    </r>
    <r>
      <rPr>
        <sz val="12"/>
        <rFont val="Arial"/>
        <family val="2"/>
      </rPr>
      <t>Unit Cost LIHEAP Assurance 16</t>
    </r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</si>
  <si>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 LIHEAP Assurance 16 Admin</t>
    </r>
  </si>
  <si>
    <t>Planned Units of Service Assurance 16</t>
  </si>
  <si>
    <t>Units of Service Assurance 16</t>
  </si>
  <si>
    <t>Budget Workbook V8</t>
  </si>
  <si>
    <t xml:space="preserve">    Budget Workbook V8</t>
  </si>
  <si>
    <t xml:space="preserve">              Budget Workbook V8</t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</si>
  <si>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 LIHEAP Assurance 16 Total</t>
    </r>
  </si>
  <si>
    <t>LIHEAP/DEAP</t>
  </si>
  <si>
    <t>LIHEAP/DEAP Administrative</t>
  </si>
  <si>
    <t>LIHEAP/DEAP Program</t>
  </si>
  <si>
    <t>Heating Benefits</t>
  </si>
  <si>
    <t>Crisis Benefits</t>
  </si>
  <si>
    <t>Telephone/Internet</t>
  </si>
  <si>
    <t>Rent: Equipment</t>
  </si>
  <si>
    <t>Percent</t>
  </si>
  <si>
    <t>Fringe Benefit Classification</t>
  </si>
  <si>
    <t>Staff Fringe Benefits - Additional Narrative</t>
  </si>
  <si>
    <t>Total Fringe Benefits</t>
  </si>
  <si>
    <t>DEAP</t>
  </si>
  <si>
    <t>LIHEAP/DEAP Total</t>
  </si>
  <si>
    <t>Planned Units of Service DEAP</t>
  </si>
  <si>
    <t>Equipment / Other Direct Costs:</t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</si>
  <si>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 LIHEAP/DEAP Program</t>
    </r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</si>
  <si>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 LIHEAP/DEAP Total</t>
    </r>
  </si>
  <si>
    <t>Units of Service LIHEAP/DEAP</t>
  </si>
  <si>
    <t>Audit</t>
  </si>
  <si>
    <t>INDIRECT STAFF:</t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</si>
  <si>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 LIHEAP/DEAP Administrative</t>
    </r>
  </si>
  <si>
    <t>Administrative cost may not exceed 10%</t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</si>
  <si>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 LIHEAP/DEAP Client Services</t>
    </r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</si>
  <si>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 LIHEAP Assurance 16 Program</t>
    </r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</si>
  <si>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 LIHEAP/DEAP Operations</t>
    </r>
  </si>
  <si>
    <t>Annual Salary</t>
  </si>
  <si>
    <t>In-Kind        Local Cash</t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</si>
  <si>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 LIHEAP/DEAP Intake</t>
    </r>
  </si>
  <si>
    <t>Budget</t>
  </si>
  <si>
    <t>Oct-Sept</t>
  </si>
  <si>
    <t xml:space="preserve">% </t>
  </si>
  <si>
    <t>+ / -</t>
  </si>
  <si>
    <t xml:space="preserve">Annual </t>
  </si>
  <si>
    <t>Blankets</t>
  </si>
  <si>
    <t>LIHEAP Assurance 16 Program</t>
  </si>
  <si>
    <t>Program Funds</t>
  </si>
  <si>
    <t xml:space="preserve">Estimated </t>
  </si>
  <si>
    <t>Budget Total</t>
  </si>
  <si>
    <t>Months</t>
  </si>
  <si>
    <t>Rate</t>
  </si>
  <si>
    <t>Program Year</t>
  </si>
  <si>
    <t>Local Cash / In-Kind</t>
  </si>
  <si>
    <t>OF</t>
  </si>
  <si>
    <t>Current 100%</t>
  </si>
  <si>
    <t>Proposed 100%</t>
  </si>
  <si>
    <t>Proposed-Current</t>
  </si>
  <si>
    <t>Janitorial Supplies</t>
  </si>
  <si>
    <t>Building Supplies</t>
  </si>
  <si>
    <t>Operations</t>
  </si>
  <si>
    <t>Client Services</t>
  </si>
  <si>
    <t>Intake</t>
  </si>
  <si>
    <t>Assur 16 Admin</t>
  </si>
  <si>
    <t>Assur 16 Prog</t>
  </si>
  <si>
    <t>Assur 16 Total</t>
  </si>
  <si>
    <t>Total Budget</t>
  </si>
  <si>
    <t>DEAP Total</t>
  </si>
  <si>
    <t>Column E - Column D</t>
  </si>
  <si>
    <t>Proposed Contract - Current Contract</t>
  </si>
  <si>
    <t>Previous Contract</t>
  </si>
  <si>
    <t>Amount Charged to DSSC</t>
  </si>
  <si>
    <t>Proposed Contract</t>
  </si>
  <si>
    <t>per week</t>
  </si>
  <si>
    <t>Monthly Salary</t>
  </si>
  <si>
    <t xml:space="preserve">Paid by </t>
  </si>
  <si>
    <t xml:space="preserve">% on </t>
  </si>
  <si>
    <t>Direct Staff</t>
  </si>
  <si>
    <t>Indirect Staff</t>
  </si>
  <si>
    <t>Administrative Funds Estimated Allocation</t>
  </si>
  <si>
    <t>Admin Funds</t>
  </si>
  <si>
    <t>LIHEAP Assurance 16 Admin</t>
  </si>
  <si>
    <t>State Funds</t>
  </si>
  <si>
    <t>State                     Funds</t>
  </si>
  <si>
    <t>Cooling Benefits</t>
  </si>
  <si>
    <t>Heat</t>
  </si>
  <si>
    <t>Outreach Supplies</t>
  </si>
  <si>
    <t>Rent: Office (include cost per sq. ft.)</t>
  </si>
  <si>
    <t>Insurance</t>
  </si>
  <si>
    <t>Fans</t>
  </si>
  <si>
    <t>Adminis  tration</t>
  </si>
  <si>
    <t>Total Resources Required</t>
  </si>
  <si>
    <t>Furnaces</t>
  </si>
  <si>
    <t>Salary Calculations</t>
  </si>
  <si>
    <t>NOTE: You can edit the cells with no color</t>
  </si>
  <si>
    <t xml:space="preserve"> - value is DOWN in contract </t>
  </si>
  <si>
    <t>+ value is UP in contract</t>
  </si>
  <si>
    <t>Narratives and the Expenses in the Last Contract</t>
  </si>
  <si>
    <t xml:space="preserve">Green value means that Program and Administrative Salaries do not equal the Total  Salaries of previous contract  (entered in cell AB8) </t>
  </si>
  <si>
    <t xml:space="preserve">Green value means that Program and Administrative Fringe Benefits do not equal the Total  Fringes of previous contract  (entered in cell AB15) </t>
  </si>
  <si>
    <t>Operational costs may not exceed 10%</t>
  </si>
  <si>
    <t>C-7</t>
  </si>
  <si>
    <t>Amount paid with Program Income</t>
  </si>
  <si>
    <t>Administration</t>
  </si>
  <si>
    <t>Amount paid with Other Resources</t>
  </si>
  <si>
    <t>Additional Explanations</t>
  </si>
  <si>
    <t>Indirect Cost</t>
  </si>
  <si>
    <t>Other Resrouces</t>
  </si>
  <si>
    <t>MATCHING FUNDS</t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</si>
  <si>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 LIHEAP/DEAP Benefits</t>
    </r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</si>
  <si>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Budget State Funds</t>
    </r>
  </si>
  <si>
    <r>
      <t xml:space="preserve">    n </t>
    </r>
    <r>
      <rPr>
        <sz val="12"/>
        <rFont val="Arial"/>
        <family val="2"/>
      </rPr>
      <t>Local Cash/In-Kind</t>
    </r>
  </si>
  <si>
    <t>Administrative Costs</t>
  </si>
  <si>
    <t>State Funds that are not LIHEAP</t>
  </si>
  <si>
    <t xml:space="preserve">Amendment Date: </t>
  </si>
  <si>
    <t>N/A</t>
  </si>
  <si>
    <t>States allocates this amount</t>
  </si>
  <si>
    <t>States enters the balance</t>
  </si>
  <si>
    <t>State enters the balance</t>
  </si>
  <si>
    <t>All costs paid with program funds</t>
  </si>
  <si>
    <t>Assurance 16 cannot exceed 5%</t>
  </si>
  <si>
    <t>DEAP Total here includes Assurance 15</t>
  </si>
  <si>
    <t xml:space="preserve">  Total Requested Resource Balances w/o local cash/in-kind</t>
  </si>
  <si>
    <t>Total Resource Needed w/o local cash/in-kind</t>
  </si>
  <si>
    <t>Total Resources Requested with local cash/in-kind</t>
  </si>
  <si>
    <t>Total Resources Needed with local cash/in-kind</t>
  </si>
  <si>
    <t>Total Contract Revenue after deductions</t>
  </si>
  <si>
    <t>Total Budget Requested</t>
  </si>
  <si>
    <t>Total Budget  Requested w/o</t>
  </si>
  <si>
    <t>REQUESTED BUDGET WORKSHEET SUPPLEMENT</t>
  </si>
  <si>
    <t>REQUESTED BUDGET WORKSHEET</t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</si>
  <si>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Final Requested Budget Total</t>
    </r>
  </si>
  <si>
    <t>Amendment 1</t>
  </si>
  <si>
    <t xml:space="preserve">Original </t>
  </si>
  <si>
    <t xml:space="preserve"> Total Contract</t>
  </si>
  <si>
    <t>Only Contract</t>
  </si>
  <si>
    <t>Original</t>
  </si>
  <si>
    <t>Am 1</t>
  </si>
  <si>
    <t>Am 2</t>
  </si>
  <si>
    <t>only</t>
  </si>
  <si>
    <t>Fringe</t>
  </si>
  <si>
    <t>Deductions</t>
  </si>
  <si>
    <t>original</t>
  </si>
  <si>
    <t>am 1</t>
  </si>
  <si>
    <t>Total Here</t>
  </si>
  <si>
    <t>Total O+Am1</t>
  </si>
  <si>
    <t>Tracking</t>
  </si>
  <si>
    <t xml:space="preserve">Difference </t>
  </si>
  <si>
    <t>Here &amp; Tracking</t>
  </si>
  <si>
    <t>Total O+Am1-Tracking</t>
  </si>
  <si>
    <r>
      <t xml:space="preserve">SALARY WORKSHEET </t>
    </r>
    <r>
      <rPr>
        <b/>
        <sz val="18"/>
        <color rgb="FFC00000"/>
        <rFont val="Arial"/>
        <family val="2"/>
      </rPr>
      <t>FULL TIME</t>
    </r>
  </si>
  <si>
    <r>
      <t xml:space="preserve">SALARY WORKSHEET </t>
    </r>
    <r>
      <rPr>
        <b/>
        <sz val="18"/>
        <color rgb="FFC00000"/>
        <rFont val="Arial"/>
        <family val="2"/>
      </rPr>
      <t>PART TIME</t>
    </r>
  </si>
  <si>
    <t>FULL TIME STAFF WITH FRINGES</t>
  </si>
  <si>
    <t>PART TIME STAFF WITHOUT FRINGES</t>
  </si>
  <si>
    <t xml:space="preserve"> Final Contract Amount</t>
  </si>
  <si>
    <t xml:space="preserve">Total Contract Revenue </t>
  </si>
  <si>
    <t>Total Contract Revenue with deducted Budget</t>
  </si>
  <si>
    <r>
      <t xml:space="preserve">    n</t>
    </r>
    <r>
      <rPr>
        <sz val="9"/>
        <rFont val="Arial"/>
        <family val="2"/>
      </rPr>
      <t xml:space="preserve">      </t>
    </r>
    <r>
      <rPr>
        <sz val="12"/>
        <rFont val="Arial"/>
        <family val="2"/>
      </rPr>
      <t>Previous Balances deducted from Budget</t>
    </r>
  </si>
  <si>
    <r>
      <t xml:space="preserve">    n</t>
    </r>
    <r>
      <rPr>
        <sz val="9"/>
        <rFont val="Arial"/>
        <family val="2"/>
      </rPr>
      <t xml:space="preserve">     </t>
    </r>
    <r>
      <rPr>
        <b/>
        <sz val="9"/>
        <rFont val="Arial"/>
        <family val="2"/>
      </rPr>
      <t xml:space="preserve"> </t>
    </r>
    <r>
      <rPr>
        <b/>
        <sz val="12"/>
        <rFont val="Arial"/>
        <family val="2"/>
      </rPr>
      <t>Final Needed Budget Total</t>
    </r>
  </si>
  <si>
    <t xml:space="preserve"> </t>
  </si>
  <si>
    <t>2026 DEAP Program Year Total (1 October 2025-30 September 2026)</t>
  </si>
  <si>
    <t>2024-2025</t>
  </si>
  <si>
    <t>Mileage = Rate $0.50 X Miles</t>
  </si>
  <si>
    <t>DEAP 2026 Contract Budget 35-12-30-2026-OCS-XX</t>
  </si>
  <si>
    <t>2026 Budget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</si>
  <si>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DSS funds have been allocated on the Budget Worksheet. </t>
    </r>
  </si>
  <si>
    <t>Amount charged to DSS</t>
  </si>
  <si>
    <t>* DSS maximum allowable mileage rate is $0.50/mile</t>
  </si>
  <si>
    <t>Sq. Footage being charged to DSS</t>
  </si>
  <si>
    <t>Amount charged to  DSS</t>
  </si>
  <si>
    <t>Amount Charged to DSS</t>
  </si>
  <si>
    <t>DSS Resources Needed for LIHEAP/DEAP Administrative</t>
  </si>
  <si>
    <t>DSS Resources Needed for LIHEAP/DEAP Operations</t>
  </si>
  <si>
    <t>DSS Resources Needed for LIHEAP/DEAP Program</t>
  </si>
  <si>
    <t>DSS Resources Needed for LIHEAP/DEAP Client Services</t>
  </si>
  <si>
    <t>DSS Resources Needed for LIHEAP/DEAP Benefits</t>
  </si>
  <si>
    <t>DSS Resources Needed for LIHEAP/DEAP Intake</t>
  </si>
  <si>
    <t>DSS Resources Needed for LIHEAP/DEAP Total</t>
  </si>
  <si>
    <t>DSS Resources Needed for LIHEAP Assur 16 Admin</t>
  </si>
  <si>
    <t>DSS Resources Needed for LIHEAP Assur 16 Program</t>
  </si>
  <si>
    <t>DSS Resources Needed for LIHEAP Assurance 16</t>
  </si>
  <si>
    <t>DSS Resources Needed in Total with State Funds</t>
  </si>
  <si>
    <t>DSS Resources Requested for LIHEAP/DEAP Administrative</t>
  </si>
  <si>
    <t xml:space="preserve">  DSS Administrative Balance from Previous Year</t>
  </si>
  <si>
    <t>DSS Resources Requested for LIHEAP/DEAP Operations</t>
  </si>
  <si>
    <t>DSS Resources Allocated for LIHEAP/DEAP Program</t>
  </si>
  <si>
    <t>DSS Resources Allocated for LIHEAP/DEAP Client Services</t>
  </si>
  <si>
    <t>DSS Resources Requested for LIHEAP/DEAP Intake</t>
  </si>
  <si>
    <t xml:space="preserve">  DSS Intake Balance from Pervious Year</t>
  </si>
  <si>
    <t>DSS Resources Requested for LIHEAP/DEAP Outreach</t>
  </si>
  <si>
    <t xml:space="preserve">  DSS Outreach Balance from Pervious Year</t>
  </si>
  <si>
    <t>DSS Resources Needed for LIHEAP/DEAP Outreach</t>
  </si>
  <si>
    <t>DSS Resources Requested for LIHEAP/DEAP Total</t>
  </si>
  <si>
    <t xml:space="preserve">  DSS Requested Resources Balance from Previous Year</t>
  </si>
  <si>
    <t>DSS Resources Requested for LIHEAP Assur 16 Admin</t>
  </si>
  <si>
    <t>DSS Resources Requested for LIHEAP Assur 16 Program</t>
  </si>
  <si>
    <t xml:space="preserve">   DSS Assur 16 Program Balance from Previous Year</t>
  </si>
  <si>
    <t>DSS Resources Requested in Total with State Funds</t>
  </si>
  <si>
    <t xml:space="preserve">DSS Resources Needed = (C-9)Total Budget w/o Local Cash or In-Kind - Planned Program Income - Other Resources </t>
  </si>
  <si>
    <t>2027 DEAP Program Year Total (1 October 2026-30 September 2027)</t>
  </si>
  <si>
    <t>Proposed 2026</t>
  </si>
  <si>
    <t>2026-2027</t>
  </si>
  <si>
    <t>Total DSS Funds Requested</t>
  </si>
  <si>
    <t>* Total DSS Funds is the sum of LIHEAP &amp; State &amp; Other.</t>
  </si>
  <si>
    <t>Maximum DSS Resources  (A  x  B)</t>
  </si>
  <si>
    <t>DSS Reimbursement Rate  (A  - B)</t>
  </si>
  <si>
    <t>Maximum DSS Resources  (C  x 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</si>
</sst>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  <numFmt numFmtId="167" formatCode="0.000"/>
    <numFmt numFmtId="168" formatCode="mm/dd/yyyy"/>
  </numFmts>
  <fonts count="7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Wingdings"/>
      <charset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color indexed="1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Times New Roman"/>
      <family val="1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8000"/>
      <name val="Arial"/>
      <family val="2"/>
    </font>
    <font>
      <sz val="10"/>
      <color rgb="FFC0C0C0"/>
      <name val="Arial"/>
      <family val="2"/>
    </font>
    <font>
      <sz val="11"/>
      <color rgb="FF000000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i/>
      <sz val="10"/>
      <color rgb="FFC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rgb="FFC00000"/>
      <name val="Arial"/>
      <family val="2"/>
    </font>
    <font>
      <sz val="10"/>
      <color rgb="FF00B050"/>
      <name val="Arial"/>
      <family val="2"/>
    </font>
    <font>
      <i/>
      <sz val="10"/>
      <color rgb="FF00B050"/>
      <name val="Arial"/>
      <family val="2"/>
    </font>
    <font>
      <sz val="10"/>
      <color rgb="FF00B0F0"/>
      <name val="Arial"/>
      <family val="2"/>
    </font>
    <font>
      <i/>
      <sz val="10"/>
      <color rgb="FF00B0F0"/>
      <name val="Arial"/>
      <family val="2"/>
    </font>
    <font>
      <b/>
      <sz val="11"/>
      <color rgb="FF00B050"/>
      <name val="Arial"/>
      <family val="2"/>
    </font>
    <font>
      <b/>
      <sz val="11"/>
      <color rgb="FFC00000"/>
      <name val="Arial"/>
      <family val="2"/>
    </font>
    <font>
      <b/>
      <sz val="11"/>
      <color rgb="FF00B0F0"/>
      <name val="Arial"/>
      <family val="2"/>
    </font>
    <font>
      <b/>
      <sz val="11"/>
      <color rgb="FF7030A0"/>
      <name val="Arial"/>
      <family val="2"/>
    </font>
    <font>
      <sz val="10"/>
      <color rgb="FF7030A0"/>
      <name val="Arial"/>
      <family val="2"/>
    </font>
    <font>
      <i/>
      <sz val="10"/>
      <color rgb="FF7030A0"/>
      <name val="Arial"/>
      <family val="2"/>
    </font>
    <font>
      <b/>
      <sz val="12"/>
      <color rgb="FFC00000"/>
      <name val="Arial"/>
      <family val="2"/>
    </font>
    <font>
      <b/>
      <sz val="12"/>
      <color theme="0"/>
      <name val="Arial"/>
      <family val="2"/>
    </font>
    <font>
      <i/>
      <sz val="10"/>
      <color rgb="FF006600"/>
      <name val="Arial"/>
      <family val="2"/>
    </font>
    <font>
      <sz val="10"/>
      <color rgb="FF006600"/>
      <name val="Arial"/>
      <family val="2"/>
    </font>
    <font>
      <b/>
      <sz val="18"/>
      <color rgb="FFC00000"/>
      <name val="Arial"/>
      <family val="2"/>
    </font>
    <font>
      <sz val="10"/>
      <color theme="7" tint="-0.249977111117893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mediumGray">
        <bgColor indexed="55"/>
      </patternFill>
    </fill>
    <fill>
      <patternFill patternType="gray0625"/>
    </fill>
    <fill>
      <patternFill patternType="gray0625">
        <bgColor indexed="31"/>
      </patternFill>
    </fill>
    <fill>
      <patternFill patternType="gray0625">
        <bgColor indexed="22"/>
      </patternFill>
    </fill>
    <fill>
      <patternFill patternType="solid">
        <fgColor indexed="52"/>
        <bgColor indexed="64"/>
      </patternFill>
    </fill>
    <fill>
      <patternFill patternType="gray0625">
        <bgColor indexed="52"/>
      </patternFill>
    </fill>
    <fill>
      <patternFill patternType="solid">
        <fgColor indexed="13"/>
        <bgColor indexed="64"/>
      </patternFill>
    </fill>
    <fill>
      <patternFill patternType="mediumGray">
        <b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indexed="64"/>
      </patternFill>
    </fill>
    <fill>
      <patternFill patternType="mediumGray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mediumGray">
        <bgColor theme="4" tint="0.59999389629810485"/>
      </patternFill>
    </fill>
    <fill>
      <patternFill patternType="solid">
        <fgColor theme="6" tint="0.59999389629810485"/>
        <bgColor indexed="64"/>
      </patternFill>
    </fill>
    <fill>
      <patternFill patternType="mediumGray">
        <bgColor theme="6" tint="0.59999389629810485"/>
      </patternFill>
    </fill>
    <fill>
      <patternFill patternType="gray0625">
        <bgColor theme="0" tint="-0.249977111117893"/>
      </patternFill>
    </fill>
    <fill>
      <patternFill patternType="gray0625">
        <bgColor theme="4" tint="0.59999389629810485"/>
      </patternFill>
    </fill>
    <fill>
      <patternFill patternType="gray0625">
        <bgColor theme="6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mediumGray">
        <bgColor rgb="FFC0C0C0"/>
      </patternFill>
    </fill>
    <fill>
      <patternFill patternType="solid">
        <fgColor rgb="FFC00000"/>
        <bgColor indexed="64"/>
      </patternFill>
    </fill>
    <fill>
      <patternFill patternType="lightGray">
        <bgColor rgb="FFC0C0C0"/>
      </patternFill>
    </fill>
    <fill>
      <patternFill patternType="solid">
        <fgColor theme="9"/>
        <bgColor indexed="64"/>
      </patternFill>
    </fill>
    <fill>
      <patternFill patternType="solid">
        <fgColor rgb="FFD9D9FF"/>
        <bgColor indexed="64"/>
      </patternFill>
    </fill>
  </fills>
  <borders count="2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9"/>
      </top>
      <bottom style="double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double">
        <color theme="0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/>
      <bottom style="double">
        <color theme="0"/>
      </bottom>
      <diagonal/>
    </border>
    <border>
      <left/>
      <right style="medium">
        <color indexed="64"/>
      </right>
      <top style="double">
        <color theme="0"/>
      </top>
      <bottom style="double">
        <color theme="0"/>
      </bottom>
      <diagonal/>
    </border>
    <border>
      <left style="medium">
        <color indexed="64"/>
      </left>
      <right style="medium">
        <color indexed="64"/>
      </right>
      <top style="double">
        <color theme="0"/>
      </top>
      <bottom style="double">
        <color theme="0"/>
      </bottom>
      <diagonal/>
    </border>
    <border>
      <left style="medium">
        <color indexed="64"/>
      </left>
      <right style="medium">
        <color indexed="64"/>
      </right>
      <top/>
      <bottom style="double">
        <color theme="0"/>
      </bottom>
      <diagonal/>
    </border>
    <border>
      <left style="medium">
        <color indexed="64"/>
      </left>
      <right style="medium">
        <color indexed="64"/>
      </right>
      <top style="double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theme="0"/>
      </bottom>
      <diagonal/>
    </border>
    <border>
      <left/>
      <right style="thin">
        <color indexed="64"/>
      </right>
      <top style="double">
        <color theme="0"/>
      </top>
      <bottom style="double">
        <color theme="0"/>
      </bottom>
      <diagonal/>
    </border>
    <border>
      <left style="thin">
        <color indexed="64"/>
      </left>
      <right/>
      <top style="double">
        <color theme="0"/>
      </top>
      <bottom style="double">
        <color theme="0"/>
      </bottom>
      <diagonal/>
    </border>
    <border>
      <left style="thin">
        <color indexed="64"/>
      </left>
      <right style="double">
        <color indexed="64"/>
      </right>
      <top style="double">
        <color theme="0"/>
      </top>
      <bottom style="double">
        <color theme="0"/>
      </bottom>
      <diagonal/>
    </border>
    <border>
      <left style="medium">
        <color indexed="64"/>
      </left>
      <right style="thin">
        <color indexed="64"/>
      </right>
      <top style="double">
        <color theme="0"/>
      </top>
      <bottom style="double">
        <color theme="0"/>
      </bottom>
      <diagonal/>
    </border>
    <border>
      <left style="thin">
        <color indexed="64"/>
      </left>
      <right style="double">
        <color indexed="64"/>
      </right>
      <top/>
      <bottom style="double">
        <color theme="0"/>
      </bottom>
      <diagonal/>
    </border>
    <border>
      <left style="medium">
        <color indexed="64"/>
      </left>
      <right style="thin">
        <color indexed="64"/>
      </right>
      <top style="double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0"/>
      </top>
      <bottom style="medium">
        <color indexed="64"/>
      </bottom>
      <diagonal/>
    </border>
    <border>
      <left/>
      <right/>
      <top style="double">
        <color theme="0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theme="0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43" fillId="0" borderId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13">
    <xf numFmtId="0" fontId="0" fillId="0" borderId="0" xfId="0"/>
    <xf numFmtId="3" fontId="0" fillId="0" borderId="0" xfId="0" applyNumberFormat="1"/>
    <xf numFmtId="3" fontId="0" fillId="0" borderId="0" xfId="9" applyNumberFormat="1" applyFont="1" applyFill="1"/>
    <xf numFmtId="0" fontId="4" fillId="2" borderId="1" xfId="0" applyFont="1" applyFill="1" applyBorder="1"/>
    <xf numFmtId="165" fontId="0" fillId="0" borderId="0" xfId="9" applyNumberFormat="1" applyFont="1" applyFill="1"/>
    <xf numFmtId="165" fontId="4" fillId="2" borderId="2" xfId="0" applyNumberFormat="1" applyFont="1" applyFill="1" applyBorder="1"/>
    <xf numFmtId="165" fontId="4" fillId="2" borderId="3" xfId="0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2" borderId="7" xfId="0" applyFont="1" applyFill="1" applyBorder="1"/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3" fontId="0" fillId="0" borderId="0" xfId="9" applyNumberFormat="1" applyFont="1" applyFill="1" applyBorder="1"/>
    <xf numFmtId="3" fontId="0" fillId="0" borderId="0" xfId="1" applyNumberFormat="1" applyFont="1" applyFill="1"/>
    <xf numFmtId="0" fontId="5" fillId="2" borderId="10" xfId="0" applyFont="1" applyFill="1" applyBorder="1"/>
    <xf numFmtId="0" fontId="3" fillId="2" borderId="0" xfId="0" applyFont="1" applyFill="1" applyAlignment="1">
      <alignment wrapText="1"/>
    </xf>
    <xf numFmtId="0" fontId="4" fillId="2" borderId="10" xfId="0" applyFont="1" applyFill="1" applyBorder="1"/>
    <xf numFmtId="0" fontId="3" fillId="2" borderId="10" xfId="0" applyFont="1" applyFill="1" applyBorder="1" applyAlignment="1">
      <alignment wrapText="1"/>
    </xf>
    <xf numFmtId="0" fontId="5" fillId="2" borderId="5" xfId="0" applyFont="1" applyFill="1" applyBorder="1"/>
    <xf numFmtId="166" fontId="5" fillId="2" borderId="0" xfId="0" applyNumberFormat="1" applyFont="1" applyFill="1"/>
    <xf numFmtId="0" fontId="5" fillId="2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165" fontId="14" fillId="3" borderId="0" xfId="0" applyNumberFormat="1" applyFont="1" applyFill="1" applyAlignment="1">
      <alignment horizontal="center" vertical="center"/>
    </xf>
    <xf numFmtId="166" fontId="4" fillId="0" borderId="12" xfId="0" applyNumberFormat="1" applyFont="1" applyBorder="1" applyAlignment="1" applyProtection="1">
      <alignment horizontal="right"/>
      <protection locked="0"/>
    </xf>
    <xf numFmtId="166" fontId="4" fillId="4" borderId="13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7" xfId="0" applyFont="1" applyFill="1" applyBorder="1"/>
    <xf numFmtId="0" fontId="3" fillId="2" borderId="0" xfId="0" applyFont="1" applyFill="1"/>
    <xf numFmtId="165" fontId="4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5" fillId="2" borderId="7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4" xfId="0" applyFill="1" applyBorder="1"/>
    <xf numFmtId="0" fontId="2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/>
    </xf>
    <xf numFmtId="0" fontId="3" fillId="2" borderId="10" xfId="0" applyFont="1" applyFill="1" applyBorder="1" applyAlignment="1">
      <alignment horizontal="left" vertical="top" wrapText="1"/>
    </xf>
    <xf numFmtId="0" fontId="0" fillId="2" borderId="15" xfId="0" applyFill="1" applyBorder="1"/>
    <xf numFmtId="0" fontId="3" fillId="2" borderId="5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center" wrapText="1" readingOrder="1"/>
    </xf>
    <xf numFmtId="0" fontId="0" fillId="2" borderId="1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6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1" fontId="0" fillId="0" borderId="0" xfId="0" applyNumberFormat="1"/>
    <xf numFmtId="165" fontId="2" fillId="0" borderId="0" xfId="0" applyNumberFormat="1" applyFont="1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2" borderId="0" xfId="0" applyFont="1" applyFill="1"/>
    <xf numFmtId="0" fontId="4" fillId="2" borderId="8" xfId="0" applyFont="1" applyFill="1" applyBorder="1"/>
    <xf numFmtId="49" fontId="6" fillId="2" borderId="16" xfId="0" applyNumberFormat="1" applyFont="1" applyFill="1" applyBorder="1" applyAlignment="1">
      <alignment horizontal="center"/>
    </xf>
    <xf numFmtId="49" fontId="0" fillId="2" borderId="17" xfId="0" applyNumberFormat="1" applyFill="1" applyBorder="1" applyAlignment="1">
      <alignment horizontal="left"/>
    </xf>
    <xf numFmtId="0" fontId="4" fillId="2" borderId="18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4" fillId="2" borderId="21" xfId="0" applyFont="1" applyFill="1" applyBorder="1" applyAlignment="1">
      <alignment vertical="center"/>
    </xf>
    <xf numFmtId="166" fontId="4" fillId="2" borderId="12" xfId="0" applyNumberFormat="1" applyFont="1" applyFill="1" applyBorder="1"/>
    <xf numFmtId="166" fontId="4" fillId="2" borderId="13" xfId="0" applyNumberFormat="1" applyFont="1" applyFill="1" applyBorder="1"/>
    <xf numFmtId="49" fontId="5" fillId="2" borderId="23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166" fontId="0" fillId="0" borderId="24" xfId="9" applyNumberFormat="1" applyFont="1" applyBorder="1" applyProtection="1">
      <protection locked="0"/>
    </xf>
    <xf numFmtId="166" fontId="0" fillId="0" borderId="25" xfId="9" applyNumberFormat="1" applyFont="1" applyBorder="1" applyProtection="1">
      <protection locked="0"/>
    </xf>
    <xf numFmtId="0" fontId="3" fillId="5" borderId="7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3" fontId="8" fillId="2" borderId="0" xfId="9" applyNumberFormat="1" applyFont="1" applyFill="1" applyBorder="1" applyAlignment="1" applyProtection="1"/>
    <xf numFmtId="3" fontId="8" fillId="2" borderId="8" xfId="9" applyNumberFormat="1" applyFont="1" applyFill="1" applyBorder="1" applyAlignment="1" applyProtection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66" fontId="10" fillId="0" borderId="27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6" fontId="10" fillId="0" borderId="2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165" fontId="10" fillId="0" borderId="27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8" fillId="0" borderId="10" xfId="0" applyFont="1" applyBorder="1"/>
    <xf numFmtId="165" fontId="8" fillId="0" borderId="0" xfId="0" applyNumberFormat="1" applyFont="1" applyAlignment="1">
      <alignment horizontal="center"/>
    </xf>
    <xf numFmtId="165" fontId="8" fillId="6" borderId="27" xfId="0" applyNumberFormat="1" applyFont="1" applyFill="1" applyBorder="1" applyAlignment="1">
      <alignment horizontal="center"/>
    </xf>
    <xf numFmtId="165" fontId="15" fillId="6" borderId="27" xfId="0" applyNumberFormat="1" applyFont="1" applyFill="1" applyBorder="1" applyAlignment="1">
      <alignment horizontal="center"/>
    </xf>
    <xf numFmtId="0" fontId="22" fillId="0" borderId="0" xfId="0" applyFont="1"/>
    <xf numFmtId="166" fontId="3" fillId="2" borderId="0" xfId="0" applyNumberFormat="1" applyFont="1" applyFill="1" applyAlignment="1">
      <alignment horizontal="center"/>
    </xf>
    <xf numFmtId="0" fontId="5" fillId="2" borderId="0" xfId="0" applyFont="1" applyFill="1"/>
    <xf numFmtId="1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left"/>
    </xf>
    <xf numFmtId="49" fontId="6" fillId="2" borderId="1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6" fillId="2" borderId="28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49" fontId="6" fillId="2" borderId="26" xfId="0" applyNumberFormat="1" applyFont="1" applyFill="1" applyBorder="1" applyAlignment="1">
      <alignment horizontal="right" vertical="center"/>
    </xf>
    <xf numFmtId="0" fontId="12" fillId="2" borderId="27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vertical="center"/>
    </xf>
    <xf numFmtId="49" fontId="6" fillId="2" borderId="29" xfId="0" applyNumberFormat="1" applyFont="1" applyFill="1" applyBorder="1" applyAlignment="1">
      <alignment horizontal="right" vertical="center"/>
    </xf>
    <xf numFmtId="49" fontId="6" fillId="2" borderId="30" xfId="0" applyNumberFormat="1" applyFont="1" applyFill="1" applyBorder="1" applyAlignment="1">
      <alignment horizontal="right" vertical="center"/>
    </xf>
    <xf numFmtId="0" fontId="12" fillId="2" borderId="31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/>
    </xf>
    <xf numFmtId="49" fontId="6" fillId="2" borderId="32" xfId="0" applyNumberFormat="1" applyFont="1" applyFill="1" applyBorder="1" applyAlignment="1">
      <alignment horizontal="right" vertical="center"/>
    </xf>
    <xf numFmtId="0" fontId="12" fillId="2" borderId="33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5" fillId="2" borderId="1" xfId="0" applyFont="1" applyFill="1" applyBorder="1"/>
    <xf numFmtId="166" fontId="0" fillId="0" borderId="35" xfId="0" applyNumberFormat="1" applyBorder="1" applyProtection="1">
      <protection locked="0"/>
    </xf>
    <xf numFmtId="0" fontId="2" fillId="2" borderId="7" xfId="0" applyFont="1" applyFill="1" applyBorder="1"/>
    <xf numFmtId="0" fontId="2" fillId="2" borderId="8" xfId="0" applyFont="1" applyFill="1" applyBorder="1"/>
    <xf numFmtId="0" fontId="8" fillId="2" borderId="0" xfId="0" applyFont="1" applyFill="1"/>
    <xf numFmtId="0" fontId="8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5" borderId="4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2" borderId="39" xfId="0" applyFont="1" applyFill="1" applyBorder="1"/>
    <xf numFmtId="0" fontId="2" fillId="2" borderId="40" xfId="0" applyFont="1" applyFill="1" applyBorder="1"/>
    <xf numFmtId="164" fontId="2" fillId="2" borderId="40" xfId="9" applyNumberFormat="1" applyFont="1" applyFill="1" applyBorder="1" applyProtection="1"/>
    <xf numFmtId="0" fontId="3" fillId="2" borderId="41" xfId="0" applyFont="1" applyFill="1" applyBorder="1"/>
    <xf numFmtId="0" fontId="2" fillId="2" borderId="42" xfId="0" applyFont="1" applyFill="1" applyBorder="1"/>
    <xf numFmtId="164" fontId="2" fillId="2" borderId="42" xfId="9" applyNumberFormat="1" applyFont="1" applyFill="1" applyBorder="1" applyProtection="1"/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0" fontId="4" fillId="2" borderId="33" xfId="0" applyFont="1" applyFill="1" applyBorder="1"/>
    <xf numFmtId="49" fontId="5" fillId="2" borderId="44" xfId="0" applyNumberFormat="1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vertical="center"/>
    </xf>
    <xf numFmtId="166" fontId="4" fillId="0" borderId="46" xfId="0" applyNumberFormat="1" applyFont="1" applyBorder="1" applyAlignment="1" applyProtection="1">
      <alignment horizontal="right"/>
      <protection locked="0"/>
    </xf>
    <xf numFmtId="166" fontId="4" fillId="2" borderId="46" xfId="0" applyNumberFormat="1" applyFont="1" applyFill="1" applyBorder="1"/>
    <xf numFmtId="49" fontId="6" fillId="2" borderId="26" xfId="0" applyNumberFormat="1" applyFont="1" applyFill="1" applyBorder="1" applyAlignment="1">
      <alignment horizontal="center" vertical="center"/>
    </xf>
    <xf numFmtId="49" fontId="6" fillId="7" borderId="7" xfId="0" applyNumberFormat="1" applyFont="1" applyFill="1" applyBorder="1" applyAlignment="1">
      <alignment horizontal="left"/>
    </xf>
    <xf numFmtId="0" fontId="4" fillId="7" borderId="0" xfId="0" applyFont="1" applyFill="1"/>
    <xf numFmtId="49" fontId="6" fillId="7" borderId="9" xfId="0" applyNumberFormat="1" applyFont="1" applyFill="1" applyBorder="1" applyAlignment="1">
      <alignment horizontal="left" vertical="center"/>
    </xf>
    <xf numFmtId="0" fontId="4" fillId="7" borderId="10" xfId="0" applyFont="1" applyFill="1" applyBorder="1" applyAlignment="1">
      <alignment vertical="center"/>
    </xf>
    <xf numFmtId="0" fontId="4" fillId="7" borderId="10" xfId="0" applyFont="1" applyFill="1" applyBorder="1"/>
    <xf numFmtId="0" fontId="5" fillId="2" borderId="47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/>
    </xf>
    <xf numFmtId="165" fontId="4" fillId="2" borderId="51" xfId="0" applyNumberFormat="1" applyFont="1" applyFill="1" applyBorder="1"/>
    <xf numFmtId="49" fontId="5" fillId="2" borderId="52" xfId="0" applyNumberFormat="1" applyFont="1" applyFill="1" applyBorder="1" applyAlignment="1">
      <alignment horizontal="center"/>
    </xf>
    <xf numFmtId="49" fontId="5" fillId="2" borderId="23" xfId="0" applyNumberFormat="1" applyFont="1" applyFill="1" applyBorder="1" applyAlignment="1">
      <alignment horizontal="center"/>
    </xf>
    <xf numFmtId="49" fontId="5" fillId="2" borderId="32" xfId="0" applyNumberFormat="1" applyFont="1" applyFill="1" applyBorder="1" applyAlignment="1">
      <alignment horizontal="center"/>
    </xf>
    <xf numFmtId="165" fontId="4" fillId="7" borderId="13" xfId="0" applyNumberFormat="1" applyFont="1" applyFill="1" applyBorder="1"/>
    <xf numFmtId="165" fontId="4" fillId="7" borderId="51" xfId="0" applyNumberFormat="1" applyFont="1" applyFill="1" applyBorder="1"/>
    <xf numFmtId="0" fontId="4" fillId="2" borderId="53" xfId="0" applyFont="1" applyFill="1" applyBorder="1"/>
    <xf numFmtId="165" fontId="4" fillId="2" borderId="53" xfId="0" applyNumberFormat="1" applyFont="1" applyFill="1" applyBorder="1"/>
    <xf numFmtId="166" fontId="2" fillId="2" borderId="40" xfId="0" applyNumberFormat="1" applyFont="1" applyFill="1" applyBorder="1"/>
    <xf numFmtId="0" fontId="8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6" fontId="4" fillId="2" borderId="45" xfId="0" applyNumberFormat="1" applyFont="1" applyFill="1" applyBorder="1"/>
    <xf numFmtId="166" fontId="4" fillId="2" borderId="21" xfId="0" applyNumberFormat="1" applyFont="1" applyFill="1" applyBorder="1"/>
    <xf numFmtId="166" fontId="4" fillId="2" borderId="33" xfId="0" applyNumberFormat="1" applyFont="1" applyFill="1" applyBorder="1"/>
    <xf numFmtId="166" fontId="4" fillId="2" borderId="34" xfId="0" applyNumberFormat="1" applyFont="1" applyFill="1" applyBorder="1"/>
    <xf numFmtId="166" fontId="4" fillId="0" borderId="54" xfId="0" applyNumberFormat="1" applyFont="1" applyBorder="1" applyProtection="1">
      <protection locked="0"/>
    </xf>
    <xf numFmtId="166" fontId="4" fillId="2" borderId="31" xfId="0" applyNumberFormat="1" applyFont="1" applyFill="1" applyBorder="1"/>
    <xf numFmtId="166" fontId="4" fillId="0" borderId="55" xfId="0" applyNumberFormat="1" applyFont="1" applyBorder="1" applyProtection="1">
      <protection locked="0"/>
    </xf>
    <xf numFmtId="166" fontId="4" fillId="2" borderId="56" xfId="0" applyNumberFormat="1" applyFont="1" applyFill="1" applyBorder="1"/>
    <xf numFmtId="166" fontId="4" fillId="0" borderId="57" xfId="0" applyNumberFormat="1" applyFont="1" applyBorder="1" applyProtection="1">
      <protection locked="0"/>
    </xf>
    <xf numFmtId="166" fontId="4" fillId="0" borderId="12" xfId="0" applyNumberFormat="1" applyFont="1" applyBorder="1" applyProtection="1">
      <protection locked="0"/>
    </xf>
    <xf numFmtId="0" fontId="24" fillId="2" borderId="46" xfId="0" applyFont="1" applyFill="1" applyBorder="1" applyAlignment="1">
      <alignment vertical="top" wrapText="1"/>
    </xf>
    <xf numFmtId="0" fontId="24" fillId="2" borderId="12" xfId="0" applyFont="1" applyFill="1" applyBorder="1" applyAlignment="1">
      <alignment vertical="top" wrapText="1"/>
    </xf>
    <xf numFmtId="0" fontId="24" fillId="0" borderId="58" xfId="0" applyFont="1" applyBorder="1" applyAlignment="1" applyProtection="1">
      <alignment vertical="top" wrapText="1"/>
      <protection locked="0"/>
    </xf>
    <xf numFmtId="0" fontId="16" fillId="2" borderId="59" xfId="0" applyFont="1" applyFill="1" applyBorder="1" applyAlignment="1">
      <alignment horizontal="left" vertical="top" wrapText="1"/>
    </xf>
    <xf numFmtId="0" fontId="16" fillId="2" borderId="60" xfId="0" applyFont="1" applyFill="1" applyBorder="1" applyAlignment="1">
      <alignment vertical="top" wrapText="1"/>
    </xf>
    <xf numFmtId="0" fontId="16" fillId="2" borderId="59" xfId="0" applyFont="1" applyFill="1" applyBorder="1" applyAlignment="1">
      <alignment vertical="top" wrapText="1"/>
    </xf>
    <xf numFmtId="0" fontId="24" fillId="2" borderId="46" xfId="0" applyFont="1" applyFill="1" applyBorder="1"/>
    <xf numFmtId="0" fontId="24" fillId="2" borderId="12" xfId="0" applyFont="1" applyFill="1" applyBorder="1"/>
    <xf numFmtId="0" fontId="16" fillId="2" borderId="61" xfId="0" applyFont="1" applyFill="1" applyBorder="1" applyAlignment="1">
      <alignment vertical="top" wrapText="1"/>
    </xf>
    <xf numFmtId="0" fontId="16" fillId="2" borderId="49" xfId="0" applyFont="1" applyFill="1" applyBorder="1" applyAlignment="1">
      <alignment vertical="top" wrapText="1"/>
    </xf>
    <xf numFmtId="0" fontId="16" fillId="2" borderId="28" xfId="0" applyFont="1" applyFill="1" applyBorder="1" applyAlignment="1">
      <alignment vertical="top"/>
    </xf>
    <xf numFmtId="0" fontId="16" fillId="2" borderId="28" xfId="0" applyFont="1" applyFill="1" applyBorder="1"/>
    <xf numFmtId="0" fontId="16" fillId="2" borderId="7" xfId="0" applyFont="1" applyFill="1" applyBorder="1"/>
    <xf numFmtId="0" fontId="16" fillId="2" borderId="26" xfId="0" applyFont="1" applyFill="1" applyBorder="1"/>
    <xf numFmtId="0" fontId="16" fillId="2" borderId="7" xfId="0" applyFont="1" applyFill="1" applyBorder="1" applyAlignment="1">
      <alignment vertical="top"/>
    </xf>
    <xf numFmtId="0" fontId="16" fillId="2" borderId="9" xfId="0" applyFont="1" applyFill="1" applyBorder="1"/>
    <xf numFmtId="0" fontId="3" fillId="5" borderId="36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166" fontId="4" fillId="2" borderId="54" xfId="0" applyNumberFormat="1" applyFont="1" applyFill="1" applyBorder="1"/>
    <xf numFmtId="49" fontId="6" fillId="2" borderId="63" xfId="0" applyNumberFormat="1" applyFont="1" applyFill="1" applyBorder="1" applyAlignment="1">
      <alignment horizontal="right" vertical="center"/>
    </xf>
    <xf numFmtId="0" fontId="12" fillId="2" borderId="64" xfId="0" applyFont="1" applyFill="1" applyBorder="1" applyAlignment="1">
      <alignment horizontal="left" vertical="center"/>
    </xf>
    <xf numFmtId="0" fontId="4" fillId="2" borderId="64" xfId="0" applyFont="1" applyFill="1" applyBorder="1" applyAlignment="1">
      <alignment vertical="center"/>
    </xf>
    <xf numFmtId="166" fontId="4" fillId="2" borderId="65" xfId="0" applyNumberFormat="1" applyFont="1" applyFill="1" applyBorder="1"/>
    <xf numFmtId="166" fontId="4" fillId="0" borderId="65" xfId="0" applyNumberFormat="1" applyFont="1" applyBorder="1" applyProtection="1">
      <protection locked="0"/>
    </xf>
    <xf numFmtId="166" fontId="2" fillId="2" borderId="40" xfId="9" applyNumberFormat="1" applyFont="1" applyFill="1" applyBorder="1" applyProtection="1"/>
    <xf numFmtId="166" fontId="2" fillId="2" borderId="67" xfId="9" applyNumberFormat="1" applyFont="1" applyFill="1" applyBorder="1" applyAlignment="1" applyProtection="1">
      <alignment horizontal="right"/>
    </xf>
    <xf numFmtId="166" fontId="2" fillId="2" borderId="67" xfId="9" applyNumberFormat="1" applyFont="1" applyFill="1" applyBorder="1" applyProtection="1"/>
    <xf numFmtId="166" fontId="2" fillId="2" borderId="40" xfId="9" applyNumberFormat="1" applyFont="1" applyFill="1" applyBorder="1" applyAlignment="1" applyProtection="1">
      <alignment horizontal="right"/>
    </xf>
    <xf numFmtId="166" fontId="2" fillId="2" borderId="68" xfId="9" applyNumberFormat="1" applyFont="1" applyFill="1" applyBorder="1" applyProtection="1"/>
    <xf numFmtId="166" fontId="2" fillId="2" borderId="42" xfId="9" applyNumberFormat="1" applyFont="1" applyFill="1" applyBorder="1" applyProtection="1"/>
    <xf numFmtId="166" fontId="2" fillId="2" borderId="42" xfId="9" applyNumberFormat="1" applyFont="1" applyFill="1" applyBorder="1" applyAlignment="1" applyProtection="1">
      <alignment horizontal="right"/>
    </xf>
    <xf numFmtId="166" fontId="2" fillId="2" borderId="69" xfId="9" applyNumberFormat="1" applyFont="1" applyFill="1" applyBorder="1" applyProtection="1"/>
    <xf numFmtId="0" fontId="5" fillId="2" borderId="27" xfId="0" applyFont="1" applyFill="1" applyBorder="1" applyAlignment="1">
      <alignment vertical="center"/>
    </xf>
    <xf numFmtId="49" fontId="5" fillId="2" borderId="63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6" fontId="4" fillId="0" borderId="0" xfId="0" applyNumberFormat="1" applyFont="1"/>
    <xf numFmtId="0" fontId="2" fillId="2" borderId="10" xfId="0" applyFont="1" applyFill="1" applyBorder="1" applyAlignment="1">
      <alignment horizontal="left" vertical="center" wrapText="1"/>
    </xf>
    <xf numFmtId="0" fontId="26" fillId="2" borderId="0" xfId="0" applyFont="1" applyFill="1"/>
    <xf numFmtId="166" fontId="3" fillId="2" borderId="27" xfId="0" applyNumberFormat="1" applyFont="1" applyFill="1" applyBorder="1" applyAlignment="1">
      <alignment horizontal="center"/>
    </xf>
    <xf numFmtId="166" fontId="0" fillId="0" borderId="70" xfId="9" applyNumberFormat="1" applyFont="1" applyBorder="1" applyProtection="1">
      <protection locked="0"/>
    </xf>
    <xf numFmtId="0" fontId="2" fillId="2" borderId="0" xfId="0" applyFont="1" applyFill="1" applyAlignment="1">
      <alignment horizontal="left"/>
    </xf>
    <xf numFmtId="166" fontId="2" fillId="2" borderId="71" xfId="0" applyNumberFormat="1" applyFont="1" applyFill="1" applyBorder="1"/>
    <xf numFmtId="10" fontId="2" fillId="2" borderId="35" xfId="1" applyNumberFormat="1" applyFont="1" applyFill="1" applyBorder="1" applyAlignment="1" applyProtection="1">
      <alignment horizontal="center"/>
    </xf>
    <xf numFmtId="10" fontId="2" fillId="2" borderId="72" xfId="1" applyNumberFormat="1" applyFont="1" applyFill="1" applyBorder="1" applyAlignment="1" applyProtection="1">
      <alignment horizontal="center"/>
    </xf>
    <xf numFmtId="166" fontId="0" fillId="2" borderId="2" xfId="0" quotePrefix="1" applyNumberFormat="1" applyFill="1" applyBorder="1"/>
    <xf numFmtId="166" fontId="0" fillId="2" borderId="73" xfId="9" applyNumberFormat="1" applyFont="1" applyFill="1" applyBorder="1" applyProtection="1"/>
    <xf numFmtId="166" fontId="0" fillId="2" borderId="73" xfId="1" applyNumberFormat="1" applyFont="1" applyFill="1" applyBorder="1" applyProtection="1"/>
    <xf numFmtId="166" fontId="0" fillId="0" borderId="74" xfId="9" applyNumberFormat="1" applyFont="1" applyBorder="1" applyProtection="1">
      <protection locked="0"/>
    </xf>
    <xf numFmtId="166" fontId="0" fillId="2" borderId="75" xfId="0" applyNumberFormat="1" applyFill="1" applyBorder="1"/>
    <xf numFmtId="166" fontId="0" fillId="2" borderId="38" xfId="9" applyNumberFormat="1" applyFont="1" applyFill="1" applyBorder="1" applyProtection="1"/>
    <xf numFmtId="166" fontId="25" fillId="2" borderId="76" xfId="1" applyNumberFormat="1" applyFont="1" applyFill="1" applyBorder="1" applyProtection="1"/>
    <xf numFmtId="166" fontId="0" fillId="0" borderId="76" xfId="1" applyNumberFormat="1" applyFont="1" applyBorder="1" applyProtection="1">
      <protection locked="0"/>
    </xf>
    <xf numFmtId="166" fontId="0" fillId="0" borderId="76" xfId="9" applyNumberFormat="1" applyFont="1" applyBorder="1" applyProtection="1">
      <protection locked="0"/>
    </xf>
    <xf numFmtId="166" fontId="0" fillId="0" borderId="76" xfId="9" applyNumberFormat="1" applyFont="1" applyFill="1" applyBorder="1" applyProtection="1">
      <protection locked="0"/>
    </xf>
    <xf numFmtId="166" fontId="0" fillId="0" borderId="77" xfId="9" applyNumberFormat="1" applyFont="1" applyBorder="1" applyProtection="1">
      <protection locked="0"/>
    </xf>
    <xf numFmtId="166" fontId="0" fillId="0" borderId="35" xfId="9" applyNumberFormat="1" applyFont="1" applyBorder="1" applyProtection="1">
      <protection locked="0"/>
    </xf>
    <xf numFmtId="166" fontId="0" fillId="0" borderId="78" xfId="9" applyNumberFormat="1" applyFont="1" applyBorder="1" applyProtection="1">
      <protection locked="0"/>
    </xf>
    <xf numFmtId="166" fontId="0" fillId="0" borderId="79" xfId="0" applyNumberFormat="1" applyBorder="1" applyProtection="1">
      <protection locked="0"/>
    </xf>
    <xf numFmtId="166" fontId="0" fillId="0" borderId="80" xfId="0" applyNumberFormat="1" applyBorder="1" applyProtection="1">
      <protection locked="0"/>
    </xf>
    <xf numFmtId="166" fontId="0" fillId="0" borderId="81" xfId="0" applyNumberFormat="1" applyBorder="1" applyProtection="1">
      <protection locked="0"/>
    </xf>
    <xf numFmtId="166" fontId="0" fillId="0" borderId="35" xfId="1" applyNumberFormat="1" applyFont="1" applyBorder="1" applyProtection="1">
      <protection locked="0"/>
    </xf>
    <xf numFmtId="166" fontId="0" fillId="0" borderId="35" xfId="9" applyNumberFormat="1" applyFont="1" applyFill="1" applyBorder="1" applyProtection="1">
      <protection locked="0"/>
    </xf>
    <xf numFmtId="166" fontId="0" fillId="0" borderId="38" xfId="9" applyNumberFormat="1" applyFont="1" applyBorder="1" applyProtection="1">
      <protection locked="0"/>
    </xf>
    <xf numFmtId="166" fontId="1" fillId="2" borderId="75" xfId="0" applyNumberFormat="1" applyFont="1" applyFill="1" applyBorder="1"/>
    <xf numFmtId="166" fontId="0" fillId="0" borderId="37" xfId="9" applyNumberFormat="1" applyFont="1" applyBorder="1" applyProtection="1">
      <protection locked="0"/>
    </xf>
    <xf numFmtId="166" fontId="0" fillId="0" borderId="79" xfId="9" applyNumberFormat="1" applyFont="1" applyBorder="1" applyProtection="1">
      <protection locked="0"/>
    </xf>
    <xf numFmtId="166" fontId="0" fillId="0" borderId="79" xfId="1" applyNumberFormat="1" applyFont="1" applyBorder="1" applyProtection="1">
      <protection locked="0"/>
    </xf>
    <xf numFmtId="166" fontId="0" fillId="2" borderId="82" xfId="0" applyNumberFormat="1" applyFill="1" applyBorder="1"/>
    <xf numFmtId="166" fontId="0" fillId="2" borderId="38" xfId="0" applyNumberFormat="1" applyFill="1" applyBorder="1"/>
    <xf numFmtId="166" fontId="0" fillId="2" borderId="83" xfId="0" applyNumberFormat="1" applyFill="1" applyBorder="1"/>
    <xf numFmtId="166" fontId="0" fillId="2" borderId="37" xfId="9" applyNumberFormat="1" applyFont="1" applyFill="1" applyBorder="1" applyProtection="1"/>
    <xf numFmtId="166" fontId="0" fillId="2" borderId="37" xfId="1" applyNumberFormat="1" applyFont="1" applyFill="1" applyBorder="1" applyProtection="1"/>
    <xf numFmtId="166" fontId="0" fillId="2" borderId="84" xfId="0" applyNumberFormat="1" applyFill="1" applyBorder="1"/>
    <xf numFmtId="166" fontId="0" fillId="2" borderId="40" xfId="9" applyNumberFormat="1" applyFont="1" applyFill="1" applyBorder="1" applyProtection="1"/>
    <xf numFmtId="166" fontId="0" fillId="2" borderId="40" xfId="1" applyNumberFormat="1" applyFont="1" applyFill="1" applyBorder="1" applyProtection="1"/>
    <xf numFmtId="166" fontId="0" fillId="0" borderId="81" xfId="9" applyNumberFormat="1" applyFont="1" applyBorder="1" applyProtection="1">
      <protection locked="0"/>
    </xf>
    <xf numFmtId="166" fontId="0" fillId="0" borderId="81" xfId="9" applyNumberFormat="1" applyFont="1" applyFill="1" applyBorder="1" applyProtection="1">
      <protection locked="0"/>
    </xf>
    <xf numFmtId="166" fontId="3" fillId="2" borderId="59" xfId="9" applyNumberFormat="1" applyFont="1" applyFill="1" applyBorder="1" applyAlignment="1" applyProtection="1">
      <alignment horizontal="center"/>
    </xf>
    <xf numFmtId="166" fontId="3" fillId="2" borderId="3" xfId="1" applyNumberFormat="1" applyFont="1" applyFill="1" applyBorder="1" applyAlignment="1" applyProtection="1">
      <alignment horizontal="center"/>
    </xf>
    <xf numFmtId="3" fontId="3" fillId="0" borderId="59" xfId="9" applyNumberFormat="1" applyFont="1" applyFill="1" applyBorder="1" applyAlignment="1" applyProtection="1">
      <alignment horizontal="center"/>
      <protection locked="0"/>
    </xf>
    <xf numFmtId="3" fontId="3" fillId="0" borderId="85" xfId="9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168" fontId="4" fillId="0" borderId="0" xfId="0" applyNumberFormat="1" applyFont="1" applyAlignment="1">
      <alignment horizontal="center"/>
    </xf>
    <xf numFmtId="166" fontId="7" fillId="2" borderId="85" xfId="0" applyNumberFormat="1" applyFont="1" applyFill="1" applyBorder="1"/>
    <xf numFmtId="168" fontId="24" fillId="0" borderId="0" xfId="0" applyNumberFormat="1" applyFont="1" applyAlignment="1">
      <alignment horizontal="center"/>
    </xf>
    <xf numFmtId="49" fontId="6" fillId="2" borderId="7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66" fontId="4" fillId="2" borderId="51" xfId="0" applyNumberFormat="1" applyFont="1" applyFill="1" applyBorder="1"/>
    <xf numFmtId="166" fontId="12" fillId="2" borderId="31" xfId="0" applyNumberFormat="1" applyFont="1" applyFill="1" applyBorder="1" applyAlignment="1">
      <alignment horizontal="left" vertical="center"/>
    </xf>
    <xf numFmtId="166" fontId="2" fillId="0" borderId="35" xfId="12" applyNumberFormat="1" applyFont="1" applyBorder="1" applyProtection="1">
      <protection locked="0"/>
    </xf>
    <xf numFmtId="166" fontId="0" fillId="0" borderId="35" xfId="12" applyNumberFormat="1" applyFont="1" applyBorder="1" applyProtection="1">
      <protection locked="0"/>
    </xf>
    <xf numFmtId="10" fontId="4" fillId="2" borderId="86" xfId="0" applyNumberFormat="1" applyFont="1" applyFill="1" applyBorder="1" applyAlignment="1">
      <alignment horizontal="right"/>
    </xf>
    <xf numFmtId="10" fontId="4" fillId="2" borderId="87" xfId="0" applyNumberFormat="1" applyFont="1" applyFill="1" applyBorder="1" applyAlignment="1">
      <alignment horizontal="right"/>
    </xf>
    <xf numFmtId="10" fontId="4" fillId="2" borderId="88" xfId="0" applyNumberFormat="1" applyFont="1" applyFill="1" applyBorder="1" applyAlignment="1">
      <alignment horizontal="right"/>
    </xf>
    <xf numFmtId="10" fontId="4" fillId="2" borderId="8" xfId="0" applyNumberFormat="1" applyFont="1" applyFill="1" applyBorder="1" applyAlignment="1">
      <alignment horizontal="right"/>
    </xf>
    <xf numFmtId="10" fontId="4" fillId="7" borderId="8" xfId="0" applyNumberFormat="1" applyFont="1" applyFill="1" applyBorder="1" applyAlignment="1">
      <alignment horizontal="right"/>
    </xf>
    <xf numFmtId="10" fontId="4" fillId="2" borderId="6" xfId="0" applyNumberFormat="1" applyFont="1" applyFill="1" applyBorder="1" applyAlignment="1">
      <alignment horizontal="right"/>
    </xf>
    <xf numFmtId="10" fontId="4" fillId="2" borderId="89" xfId="0" applyNumberFormat="1" applyFont="1" applyFill="1" applyBorder="1" applyAlignment="1">
      <alignment horizontal="right"/>
    </xf>
    <xf numFmtId="10" fontId="4" fillId="2" borderId="85" xfId="0" applyNumberFormat="1" applyFont="1" applyFill="1" applyBorder="1" applyAlignment="1">
      <alignment horizontal="right"/>
    </xf>
    <xf numFmtId="10" fontId="4" fillId="2" borderId="90" xfId="0" applyNumberFormat="1" applyFont="1" applyFill="1" applyBorder="1" applyAlignment="1">
      <alignment horizontal="right"/>
    </xf>
    <xf numFmtId="10" fontId="4" fillId="2" borderId="11" xfId="0" applyNumberFormat="1" applyFont="1" applyFill="1" applyBorder="1" applyAlignment="1">
      <alignment horizontal="right"/>
    </xf>
    <xf numFmtId="10" fontId="4" fillId="7" borderId="11" xfId="0" applyNumberFormat="1" applyFont="1" applyFill="1" applyBorder="1" applyAlignment="1">
      <alignment horizontal="right"/>
    </xf>
    <xf numFmtId="10" fontId="4" fillId="2" borderId="91" xfId="0" applyNumberFormat="1" applyFont="1" applyFill="1" applyBorder="1" applyAlignment="1">
      <alignment horizontal="right"/>
    </xf>
    <xf numFmtId="10" fontId="4" fillId="2" borderId="77" xfId="0" applyNumberFormat="1" applyFont="1" applyFill="1" applyBorder="1" applyAlignment="1">
      <alignment horizontal="right"/>
    </xf>
    <xf numFmtId="10" fontId="4" fillId="2" borderId="92" xfId="0" applyNumberFormat="1" applyFont="1" applyFill="1" applyBorder="1" applyAlignment="1">
      <alignment horizontal="right"/>
    </xf>
    <xf numFmtId="10" fontId="4" fillId="2" borderId="93" xfId="0" applyNumberFormat="1" applyFont="1" applyFill="1" applyBorder="1" applyAlignment="1">
      <alignment horizontal="right"/>
    </xf>
    <xf numFmtId="4" fontId="2" fillId="2" borderId="40" xfId="0" applyNumberFormat="1" applyFont="1" applyFill="1" applyBorder="1"/>
    <xf numFmtId="166" fontId="4" fillId="0" borderId="65" xfId="17" applyNumberFormat="1" applyFont="1" applyBorder="1" applyProtection="1">
      <protection locked="0"/>
    </xf>
    <xf numFmtId="4" fontId="0" fillId="0" borderId="0" xfId="0" applyNumberFormat="1"/>
    <xf numFmtId="3" fontId="0" fillId="8" borderId="0" xfId="0" applyNumberFormat="1" applyFill="1"/>
    <xf numFmtId="3" fontId="0" fillId="8" borderId="27" xfId="0" applyNumberFormat="1" applyFill="1" applyBorder="1"/>
    <xf numFmtId="166" fontId="0" fillId="8" borderId="0" xfId="0" applyNumberFormat="1" applyFill="1"/>
    <xf numFmtId="0" fontId="16" fillId="6" borderId="60" xfId="17" applyFont="1" applyFill="1" applyBorder="1" applyAlignment="1">
      <alignment horizontal="center"/>
    </xf>
    <xf numFmtId="166" fontId="16" fillId="6" borderId="94" xfId="17" applyNumberFormat="1" applyFont="1" applyFill="1" applyBorder="1" applyAlignment="1">
      <alignment horizontal="center"/>
    </xf>
    <xf numFmtId="166" fontId="2" fillId="6" borderId="95" xfId="0" applyNumberFormat="1" applyFont="1" applyFill="1" applyBorder="1"/>
    <xf numFmtId="166" fontId="2" fillId="6" borderId="96" xfId="0" applyNumberFormat="1" applyFont="1" applyFill="1" applyBorder="1"/>
    <xf numFmtId="7" fontId="4" fillId="0" borderId="54" xfId="0" applyNumberFormat="1" applyFont="1" applyBorder="1" applyProtection="1">
      <protection locked="0"/>
    </xf>
    <xf numFmtId="7" fontId="4" fillId="0" borderId="51" xfId="0" applyNumberFormat="1" applyFont="1" applyBorder="1" applyProtection="1">
      <protection locked="0"/>
    </xf>
    <xf numFmtId="7" fontId="4" fillId="0" borderId="65" xfId="17" applyNumberFormat="1" applyFont="1" applyBorder="1" applyProtection="1">
      <protection locked="0"/>
    </xf>
    <xf numFmtId="166" fontId="2" fillId="0" borderId="0" xfId="0" applyNumberFormat="1" applyFont="1"/>
    <xf numFmtId="0" fontId="34" fillId="0" borderId="0" xfId="0" applyFont="1"/>
    <xf numFmtId="0" fontId="3" fillId="0" borderId="97" xfId="0" applyFont="1" applyBorder="1"/>
    <xf numFmtId="166" fontId="2" fillId="6" borderId="37" xfId="17" applyNumberFormat="1" applyFill="1" applyBorder="1" applyAlignment="1">
      <alignment horizontal="center"/>
    </xf>
    <xf numFmtId="166" fontId="2" fillId="6" borderId="35" xfId="17" applyNumberFormat="1" applyFill="1" applyBorder="1" applyAlignment="1">
      <alignment horizontal="center"/>
    </xf>
    <xf numFmtId="166" fontId="2" fillId="6" borderId="0" xfId="17" applyNumberFormat="1" applyFill="1" applyAlignment="1">
      <alignment horizontal="center"/>
    </xf>
    <xf numFmtId="3" fontId="3" fillId="8" borderId="34" xfId="0" applyNumberFormat="1" applyFont="1" applyFill="1" applyBorder="1"/>
    <xf numFmtId="3" fontId="3" fillId="8" borderId="0" xfId="0" applyNumberFormat="1" applyFont="1" applyFill="1"/>
    <xf numFmtId="3" fontId="3" fillId="8" borderId="27" xfId="0" applyNumberFormat="1" applyFont="1" applyFill="1" applyBorder="1" applyAlignment="1">
      <alignment horizontal="center"/>
    </xf>
    <xf numFmtId="166" fontId="0" fillId="8" borderId="2" xfId="0" applyNumberFormat="1" applyFill="1" applyBorder="1"/>
    <xf numFmtId="166" fontId="0" fillId="8" borderId="98" xfId="0" applyNumberFormat="1" applyFill="1" applyBorder="1"/>
    <xf numFmtId="166" fontId="0" fillId="8" borderId="99" xfId="0" applyNumberFormat="1" applyFill="1" applyBorder="1"/>
    <xf numFmtId="166" fontId="0" fillId="8" borderId="100" xfId="0" applyNumberFormat="1" applyFill="1" applyBorder="1"/>
    <xf numFmtId="3" fontId="3" fillId="8" borderId="101" xfId="0" applyNumberFormat="1" applyFont="1" applyFill="1" applyBorder="1" applyAlignment="1">
      <alignment horizontal="center" vertical="center"/>
    </xf>
    <xf numFmtId="3" fontId="3" fillId="8" borderId="102" xfId="0" applyNumberFormat="1" applyFont="1" applyFill="1" applyBorder="1" applyAlignment="1">
      <alignment horizontal="center" vertical="center"/>
    </xf>
    <xf numFmtId="3" fontId="3" fillId="8" borderId="103" xfId="0" applyNumberFormat="1" applyFont="1" applyFill="1" applyBorder="1" applyAlignment="1">
      <alignment horizontal="center" vertical="center"/>
    </xf>
    <xf numFmtId="166" fontId="0" fillId="8" borderId="102" xfId="0" applyNumberFormat="1" applyFill="1" applyBorder="1"/>
    <xf numFmtId="166" fontId="0" fillId="8" borderId="104" xfId="0" applyNumberFormat="1" applyFill="1" applyBorder="1"/>
    <xf numFmtId="166" fontId="16" fillId="6" borderId="105" xfId="17" applyNumberFormat="1" applyFont="1" applyFill="1" applyBorder="1" applyAlignment="1">
      <alignment horizontal="center"/>
    </xf>
    <xf numFmtId="0" fontId="16" fillId="6" borderId="106" xfId="17" applyFont="1" applyFill="1" applyBorder="1" applyAlignment="1">
      <alignment horizontal="center"/>
    </xf>
    <xf numFmtId="0" fontId="16" fillId="6" borderId="107" xfId="17" applyFont="1" applyFill="1" applyBorder="1" applyAlignment="1">
      <alignment horizontal="center" vertical="center"/>
    </xf>
    <xf numFmtId="166" fontId="0" fillId="19" borderId="59" xfId="0" applyNumberFormat="1" applyFill="1" applyBorder="1"/>
    <xf numFmtId="166" fontId="0" fillId="19" borderId="106" xfId="0" applyNumberFormat="1" applyFill="1" applyBorder="1"/>
    <xf numFmtId="0" fontId="16" fillId="6" borderId="61" xfId="17" applyFont="1" applyFill="1" applyBorder="1" applyAlignment="1">
      <alignment horizontal="center" vertical="center"/>
    </xf>
    <xf numFmtId="166" fontId="2" fillId="0" borderId="35" xfId="18" applyNumberFormat="1" applyBorder="1" applyProtection="1">
      <protection locked="0"/>
    </xf>
    <xf numFmtId="166" fontId="44" fillId="0" borderId="35" xfId="18" applyNumberFormat="1" applyFont="1" applyBorder="1" applyProtection="1">
      <protection locked="0"/>
    </xf>
    <xf numFmtId="166" fontId="2" fillId="0" borderId="35" xfId="13" applyNumberFormat="1" applyFont="1" applyBorder="1" applyProtection="1">
      <protection locked="0"/>
    </xf>
    <xf numFmtId="166" fontId="2" fillId="0" borderId="76" xfId="13" applyNumberFormat="1" applyFont="1" applyBorder="1" applyProtection="1">
      <protection locked="0"/>
    </xf>
    <xf numFmtId="166" fontId="2" fillId="0" borderId="80" xfId="17" applyNumberFormat="1" applyBorder="1" applyProtection="1">
      <protection locked="0"/>
    </xf>
    <xf numFmtId="0" fontId="0" fillId="0" borderId="0" xfId="0" applyAlignment="1">
      <alignment horizontal="center" vertical="center"/>
    </xf>
    <xf numFmtId="0" fontId="3" fillId="19" borderId="0" xfId="0" applyFont="1" applyFill="1" applyAlignment="1">
      <alignment horizontal="center" vertical="center"/>
    </xf>
    <xf numFmtId="4" fontId="2" fillId="19" borderId="0" xfId="0" applyNumberFormat="1" applyFont="1" applyFill="1"/>
    <xf numFmtId="166" fontId="2" fillId="19" borderId="0" xfId="0" applyNumberFormat="1" applyFont="1" applyFill="1"/>
    <xf numFmtId="166" fontId="2" fillId="19" borderId="210" xfId="0" applyNumberFormat="1" applyFont="1" applyFill="1" applyBorder="1"/>
    <xf numFmtId="0" fontId="16" fillId="6" borderId="38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 vertical="center"/>
    </xf>
    <xf numFmtId="0" fontId="3" fillId="19" borderId="34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166" fontId="4" fillId="0" borderId="108" xfId="0" applyNumberFormat="1" applyFont="1" applyBorder="1" applyProtection="1">
      <protection locked="0"/>
    </xf>
    <xf numFmtId="166" fontId="4" fillId="0" borderId="109" xfId="0" applyNumberFormat="1" applyFont="1" applyBorder="1" applyProtection="1">
      <protection locked="0"/>
    </xf>
    <xf numFmtId="166" fontId="4" fillId="0" borderId="110" xfId="0" applyNumberFormat="1" applyFont="1" applyBorder="1" applyProtection="1">
      <protection locked="0"/>
    </xf>
    <xf numFmtId="166" fontId="4" fillId="0" borderId="110" xfId="17" applyNumberFormat="1" applyFont="1" applyBorder="1" applyProtection="1">
      <protection locked="0"/>
    </xf>
    <xf numFmtId="166" fontId="4" fillId="0" borderId="111" xfId="0" applyNumberFormat="1" applyFont="1" applyBorder="1" applyProtection="1">
      <protection locked="0"/>
    </xf>
    <xf numFmtId="7" fontId="4" fillId="0" borderId="112" xfId="0" applyNumberFormat="1" applyFont="1" applyBorder="1" applyProtection="1">
      <protection locked="0"/>
    </xf>
    <xf numFmtId="7" fontId="4" fillId="0" borderId="113" xfId="0" applyNumberFormat="1" applyFont="1" applyBorder="1" applyProtection="1">
      <protection locked="0"/>
    </xf>
    <xf numFmtId="7" fontId="4" fillId="0" borderId="110" xfId="17" applyNumberFormat="1" applyFont="1" applyBorder="1" applyProtection="1">
      <protection locked="0"/>
    </xf>
    <xf numFmtId="7" fontId="4" fillId="0" borderId="110" xfId="0" applyNumberFormat="1" applyFont="1" applyBorder="1" applyProtection="1">
      <protection locked="0"/>
    </xf>
    <xf numFmtId="166" fontId="4" fillId="0" borderId="112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6" fontId="44" fillId="0" borderId="35" xfId="0" applyNumberFormat="1" applyFont="1" applyBorder="1" applyProtection="1">
      <protection locked="0"/>
    </xf>
    <xf numFmtId="0" fontId="2" fillId="0" borderId="97" xfId="0" applyFont="1" applyBorder="1" applyProtection="1">
      <protection locked="0"/>
    </xf>
    <xf numFmtId="0" fontId="2" fillId="0" borderId="35" xfId="0" applyFont="1" applyBorder="1" applyProtection="1">
      <protection locked="0"/>
    </xf>
    <xf numFmtId="2" fontId="2" fillId="0" borderId="35" xfId="0" applyNumberFormat="1" applyFont="1" applyBorder="1" applyProtection="1">
      <protection locked="0"/>
    </xf>
    <xf numFmtId="0" fontId="2" fillId="0" borderId="35" xfId="0" applyFont="1" applyBorder="1" applyAlignment="1" applyProtection="1">
      <alignment horizontal="left"/>
      <protection locked="0"/>
    </xf>
    <xf numFmtId="0" fontId="3" fillId="0" borderId="97" xfId="0" applyFont="1" applyBorder="1" applyProtection="1">
      <protection locked="0"/>
    </xf>
    <xf numFmtId="2" fontId="35" fillId="0" borderId="35" xfId="0" applyNumberFormat="1" applyFont="1" applyBorder="1" applyProtection="1">
      <protection locked="0"/>
    </xf>
    <xf numFmtId="0" fontId="35" fillId="0" borderId="23" xfId="0" applyFont="1" applyBorder="1" applyProtection="1">
      <protection locked="0"/>
    </xf>
    <xf numFmtId="0" fontId="35" fillId="0" borderId="35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0" fillId="20" borderId="7" xfId="0" applyFill="1" applyBorder="1"/>
    <xf numFmtId="0" fontId="0" fillId="21" borderId="37" xfId="0" applyFill="1" applyBorder="1"/>
    <xf numFmtId="3" fontId="8" fillId="2" borderId="7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8" fillId="2" borderId="7" xfId="9" applyNumberFormat="1" applyFont="1" applyFill="1" applyBorder="1" applyAlignment="1" applyProtection="1">
      <alignment horizontal="center"/>
    </xf>
    <xf numFmtId="3" fontId="8" fillId="2" borderId="0" xfId="9" applyNumberFormat="1" applyFont="1" applyFill="1" applyBorder="1" applyAlignment="1" applyProtection="1">
      <alignment horizontal="center"/>
    </xf>
    <xf numFmtId="3" fontId="8" fillId="2" borderId="8" xfId="9" applyNumberFormat="1" applyFont="1" applyFill="1" applyBorder="1" applyAlignment="1" applyProtection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0" borderId="7" xfId="0" applyFont="1" applyFill="1" applyBorder="1" applyAlignment="1">
      <alignment horizontal="center"/>
    </xf>
    <xf numFmtId="0" fontId="6" fillId="20" borderId="0" xfId="0" applyFont="1" applyFill="1" applyAlignment="1">
      <alignment horizontal="center"/>
    </xf>
    <xf numFmtId="0" fontId="6" fillId="20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166" fontId="0" fillId="8" borderId="103" xfId="0" applyNumberFormat="1" applyFill="1" applyBorder="1"/>
    <xf numFmtId="166" fontId="0" fillId="8" borderId="114" xfId="0" applyNumberFormat="1" applyFill="1" applyBorder="1"/>
    <xf numFmtId="3" fontId="2" fillId="19" borderId="211" xfId="0" applyNumberFormat="1" applyFont="1" applyFill="1" applyBorder="1"/>
    <xf numFmtId="0" fontId="3" fillId="19" borderId="56" xfId="0" applyFont="1" applyFill="1" applyBorder="1" applyAlignment="1">
      <alignment horizontal="center" vertical="center"/>
    </xf>
    <xf numFmtId="0" fontId="3" fillId="19" borderId="51" xfId="0" applyFont="1" applyFill="1" applyBorder="1" applyAlignment="1">
      <alignment horizontal="center" vertical="center"/>
    </xf>
    <xf numFmtId="0" fontId="3" fillId="19" borderId="58" xfId="0" applyFont="1" applyFill="1" applyBorder="1" applyAlignment="1">
      <alignment horizontal="center" vertical="center"/>
    </xf>
    <xf numFmtId="166" fontId="2" fillId="19" borderId="51" xfId="0" applyNumberFormat="1" applyFont="1" applyFill="1" applyBorder="1"/>
    <xf numFmtId="166" fontId="2" fillId="19" borderId="212" xfId="0" applyNumberFormat="1" applyFont="1" applyFill="1" applyBorder="1"/>
    <xf numFmtId="4" fontId="2" fillId="19" borderId="51" xfId="0" applyNumberFormat="1" applyFont="1" applyFill="1" applyBorder="1"/>
    <xf numFmtId="3" fontId="2" fillId="19" borderId="213" xfId="0" applyNumberFormat="1" applyFont="1" applyFill="1" applyBorder="1"/>
    <xf numFmtId="0" fontId="3" fillId="22" borderId="115" xfId="0" applyFont="1" applyFill="1" applyBorder="1" applyAlignment="1">
      <alignment horizontal="center"/>
    </xf>
    <xf numFmtId="0" fontId="3" fillId="22" borderId="56" xfId="0" applyFont="1" applyFill="1" applyBorder="1" applyAlignment="1">
      <alignment horizontal="center" vertical="center"/>
    </xf>
    <xf numFmtId="0" fontId="3" fillId="22" borderId="51" xfId="0" applyFont="1" applyFill="1" applyBorder="1" applyAlignment="1">
      <alignment horizontal="center" vertical="center"/>
    </xf>
    <xf numFmtId="0" fontId="3" fillId="22" borderId="58" xfId="0" applyFont="1" applyFill="1" applyBorder="1" applyAlignment="1">
      <alignment horizontal="center" vertical="center"/>
    </xf>
    <xf numFmtId="166" fontId="2" fillId="22" borderId="51" xfId="0" applyNumberFormat="1" applyFont="1" applyFill="1" applyBorder="1"/>
    <xf numFmtId="166" fontId="2" fillId="22" borderId="212" xfId="0" applyNumberFormat="1" applyFont="1" applyFill="1" applyBorder="1"/>
    <xf numFmtId="0" fontId="2" fillId="23" borderId="2" xfId="0" applyFont="1" applyFill="1" applyBorder="1"/>
    <xf numFmtId="0" fontId="3" fillId="22" borderId="61" xfId="0" applyFont="1" applyFill="1" applyBorder="1" applyAlignment="1">
      <alignment horizontal="center" vertical="center"/>
    </xf>
    <xf numFmtId="0" fontId="3" fillId="22" borderId="106" xfId="0" applyFont="1" applyFill="1" applyBorder="1" applyAlignment="1">
      <alignment horizontal="center" vertical="center"/>
    </xf>
    <xf numFmtId="0" fontId="3" fillId="22" borderId="60" xfId="0" applyFont="1" applyFill="1" applyBorder="1" applyAlignment="1">
      <alignment horizontal="center" vertical="center"/>
    </xf>
    <xf numFmtId="166" fontId="2" fillId="22" borderId="8" xfId="0" applyNumberFormat="1" applyFont="1" applyFill="1" applyBorder="1"/>
    <xf numFmtId="166" fontId="2" fillId="22" borderId="214" xfId="0" applyNumberFormat="1" applyFont="1" applyFill="1" applyBorder="1"/>
    <xf numFmtId="0" fontId="3" fillId="22" borderId="59" xfId="0" applyFont="1" applyFill="1" applyBorder="1" applyAlignment="1">
      <alignment horizontal="center"/>
    </xf>
    <xf numFmtId="0" fontId="36" fillId="22" borderId="56" xfId="0" applyFont="1" applyFill="1" applyBorder="1"/>
    <xf numFmtId="0" fontId="36" fillId="22" borderId="58" xfId="0" applyFont="1" applyFill="1" applyBorder="1" applyAlignment="1">
      <alignment horizontal="center" vertical="center"/>
    </xf>
    <xf numFmtId="0" fontId="36" fillId="22" borderId="115" xfId="0" applyFont="1" applyFill="1" applyBorder="1" applyAlignment="1">
      <alignment horizontal="center"/>
    </xf>
    <xf numFmtId="0" fontId="36" fillId="22" borderId="3" xfId="0" applyFont="1" applyFill="1" applyBorder="1" applyAlignment="1">
      <alignment horizontal="center"/>
    </xf>
    <xf numFmtId="0" fontId="2" fillId="22" borderId="27" xfId="0" applyFont="1" applyFill="1" applyBorder="1"/>
    <xf numFmtId="0" fontId="2" fillId="23" borderId="115" xfId="0" applyFont="1" applyFill="1" applyBorder="1"/>
    <xf numFmtId="3" fontId="3" fillId="19" borderId="51" xfId="0" applyNumberFormat="1" applyFont="1" applyFill="1" applyBorder="1" applyAlignment="1">
      <alignment horizontal="center"/>
    </xf>
    <xf numFmtId="165" fontId="0" fillId="19" borderId="51" xfId="0" applyNumberFormat="1" applyFill="1" applyBorder="1"/>
    <xf numFmtId="3" fontId="0" fillId="19" borderId="51" xfId="0" applyNumberFormat="1" applyFill="1" applyBorder="1"/>
    <xf numFmtId="3" fontId="0" fillId="19" borderId="58" xfId="0" applyNumberFormat="1" applyFill="1" applyBorder="1"/>
    <xf numFmtId="0" fontId="3" fillId="19" borderId="56" xfId="0" applyFont="1" applyFill="1" applyBorder="1" applyAlignment="1">
      <alignment horizontal="center"/>
    </xf>
    <xf numFmtId="0" fontId="2" fillId="23" borderId="94" xfId="0" applyFont="1" applyFill="1" applyBorder="1"/>
    <xf numFmtId="0" fontId="2" fillId="23" borderId="27" xfId="0" applyFont="1" applyFill="1" applyBorder="1"/>
    <xf numFmtId="0" fontId="2" fillId="23" borderId="60" xfId="0" applyFont="1" applyFill="1" applyBorder="1"/>
    <xf numFmtId="166" fontId="0" fillId="19" borderId="51" xfId="0" applyNumberFormat="1" applyFill="1" applyBorder="1"/>
    <xf numFmtId="166" fontId="0" fillId="19" borderId="3" xfId="0" applyNumberFormat="1" applyFill="1" applyBorder="1"/>
    <xf numFmtId="166" fontId="0" fillId="19" borderId="58" xfId="0" applyNumberFormat="1" applyFill="1" applyBorder="1"/>
    <xf numFmtId="0" fontId="3" fillId="24" borderId="37" xfId="0" applyFont="1" applyFill="1" applyBorder="1" applyAlignment="1">
      <alignment horizontal="center" vertical="center"/>
    </xf>
    <xf numFmtId="3" fontId="0" fillId="22" borderId="0" xfId="0" applyNumberFormat="1" applyFill="1"/>
    <xf numFmtId="0" fontId="3" fillId="22" borderId="56" xfId="0" applyFont="1" applyFill="1" applyBorder="1" applyAlignment="1">
      <alignment horizontal="center"/>
    </xf>
    <xf numFmtId="3" fontId="3" fillId="22" borderId="51" xfId="0" applyNumberFormat="1" applyFont="1" applyFill="1" applyBorder="1" applyAlignment="1">
      <alignment horizontal="center"/>
    </xf>
    <xf numFmtId="166" fontId="0" fillId="22" borderId="51" xfId="0" applyNumberFormat="1" applyFill="1" applyBorder="1"/>
    <xf numFmtId="166" fontId="0" fillId="22" borderId="3" xfId="0" applyNumberFormat="1" applyFill="1" applyBorder="1"/>
    <xf numFmtId="3" fontId="0" fillId="22" borderId="51" xfId="0" applyNumberFormat="1" applyFill="1" applyBorder="1"/>
    <xf numFmtId="3" fontId="0" fillId="22" borderId="58" xfId="0" applyNumberFormat="1" applyFill="1" applyBorder="1"/>
    <xf numFmtId="0" fontId="0" fillId="21" borderId="105" xfId="0" applyFill="1" applyBorder="1"/>
    <xf numFmtId="0" fontId="0" fillId="21" borderId="58" xfId="0" applyFill="1" applyBorder="1"/>
    <xf numFmtId="0" fontId="0" fillId="25" borderId="58" xfId="0" applyFill="1" applyBorder="1"/>
    <xf numFmtId="9" fontId="8" fillId="24" borderId="56" xfId="0" applyNumberFormat="1" applyFont="1" applyFill="1" applyBorder="1" applyAlignment="1">
      <alignment horizontal="center"/>
    </xf>
    <xf numFmtId="0" fontId="8" fillId="24" borderId="51" xfId="0" applyFont="1" applyFill="1" applyBorder="1" applyAlignment="1">
      <alignment horizontal="center" vertical="center"/>
    </xf>
    <xf numFmtId="0" fontId="8" fillId="24" borderId="58" xfId="0" applyFont="1" applyFill="1" applyBorder="1" applyAlignment="1">
      <alignment horizontal="center" vertical="center"/>
    </xf>
    <xf numFmtId="3" fontId="2" fillId="22" borderId="58" xfId="0" applyNumberFormat="1" applyFont="1" applyFill="1" applyBorder="1"/>
    <xf numFmtId="3" fontId="2" fillId="19" borderId="27" xfId="0" applyNumberFormat="1" applyFont="1" applyFill="1" applyBorder="1"/>
    <xf numFmtId="3" fontId="2" fillId="22" borderId="116" xfId="0" applyNumberFormat="1" applyFont="1" applyFill="1" applyBorder="1"/>
    <xf numFmtId="3" fontId="2" fillId="19" borderId="58" xfId="0" applyNumberFormat="1" applyFont="1" applyFill="1" applyBorder="1"/>
    <xf numFmtId="0" fontId="2" fillId="22" borderId="115" xfId="0" applyFont="1" applyFill="1" applyBorder="1"/>
    <xf numFmtId="0" fontId="2" fillId="22" borderId="2" xfId="0" applyFont="1" applyFill="1" applyBorder="1"/>
    <xf numFmtId="0" fontId="2" fillId="23" borderId="61" xfId="0" applyFont="1" applyFill="1" applyBorder="1"/>
    <xf numFmtId="0" fontId="36" fillId="26" borderId="117" xfId="0" applyFont="1" applyFill="1" applyBorder="1" applyAlignment="1">
      <alignment horizontal="center"/>
    </xf>
    <xf numFmtId="0" fontId="3" fillId="26" borderId="14" xfId="0" applyFont="1" applyFill="1" applyBorder="1" applyAlignment="1">
      <alignment horizontal="center"/>
    </xf>
    <xf numFmtId="0" fontId="3" fillId="26" borderId="14" xfId="0" applyFont="1" applyFill="1" applyBorder="1" applyAlignment="1">
      <alignment horizontal="center" vertical="center"/>
    </xf>
    <xf numFmtId="0" fontId="3" fillId="26" borderId="118" xfId="0" applyFont="1" applyFill="1" applyBorder="1" applyAlignment="1">
      <alignment horizontal="center" vertical="center"/>
    </xf>
    <xf numFmtId="166" fontId="2" fillId="26" borderId="14" xfId="0" applyNumberFormat="1" applyFont="1" applyFill="1" applyBorder="1"/>
    <xf numFmtId="166" fontId="2" fillId="26" borderId="215" xfId="0" applyNumberFormat="1" applyFont="1" applyFill="1" applyBorder="1"/>
    <xf numFmtId="7" fontId="2" fillId="26" borderId="216" xfId="0" applyNumberFormat="1" applyFont="1" applyFill="1" applyBorder="1"/>
    <xf numFmtId="3" fontId="2" fillId="26" borderId="217" xfId="0" applyNumberFormat="1" applyFont="1" applyFill="1" applyBorder="1"/>
    <xf numFmtId="9" fontId="3" fillId="26" borderId="14" xfId="0" applyNumberFormat="1" applyFont="1" applyFill="1" applyBorder="1" applyAlignment="1">
      <alignment horizontal="center"/>
    </xf>
    <xf numFmtId="0" fontId="3" fillId="26" borderId="119" xfId="0" applyFont="1" applyFill="1" applyBorder="1" applyAlignment="1">
      <alignment horizontal="center" vertical="center"/>
    </xf>
    <xf numFmtId="42" fontId="2" fillId="22" borderId="213" xfId="0" applyNumberFormat="1" applyFont="1" applyFill="1" applyBorder="1"/>
    <xf numFmtId="42" fontId="2" fillId="22" borderId="218" xfId="0" applyNumberFormat="1" applyFont="1" applyFill="1" applyBorder="1"/>
    <xf numFmtId="3" fontId="3" fillId="8" borderId="101" xfId="0" applyNumberFormat="1" applyFont="1" applyFill="1" applyBorder="1"/>
    <xf numFmtId="3" fontId="3" fillId="8" borderId="102" xfId="0" applyNumberFormat="1" applyFont="1" applyFill="1" applyBorder="1"/>
    <xf numFmtId="3" fontId="3" fillId="8" borderId="103" xfId="0" applyNumberFormat="1" applyFont="1" applyFill="1" applyBorder="1" applyAlignment="1">
      <alignment horizontal="center"/>
    </xf>
    <xf numFmtId="3" fontId="0" fillId="8" borderId="102" xfId="0" applyNumberFormat="1" applyFill="1" applyBorder="1"/>
    <xf numFmtId="3" fontId="0" fillId="8" borderId="103" xfId="0" applyNumberFormat="1" applyFill="1" applyBorder="1"/>
    <xf numFmtId="9" fontId="16" fillId="6" borderId="101" xfId="17" applyNumberFormat="1" applyFont="1" applyFill="1" applyBorder="1" applyAlignment="1">
      <alignment horizontal="center" vertical="center"/>
    </xf>
    <xf numFmtId="0" fontId="16" fillId="6" borderId="101" xfId="17" applyFont="1" applyFill="1" applyBorder="1" applyAlignment="1">
      <alignment horizontal="center" vertical="center"/>
    </xf>
    <xf numFmtId="0" fontId="16" fillId="6" borderId="102" xfId="17" applyFont="1" applyFill="1" applyBorder="1" applyAlignment="1">
      <alignment horizontal="center"/>
    </xf>
    <xf numFmtId="0" fontId="16" fillId="6" borderId="103" xfId="17" applyFont="1" applyFill="1" applyBorder="1" applyAlignment="1">
      <alignment horizontal="center"/>
    </xf>
    <xf numFmtId="166" fontId="0" fillId="19" borderId="104" xfId="0" applyNumberFormat="1" applyFill="1" applyBorder="1"/>
    <xf numFmtId="166" fontId="0" fillId="19" borderId="102" xfId="0" applyNumberFormat="1" applyFill="1" applyBorder="1"/>
    <xf numFmtId="3" fontId="0" fillId="22" borderId="2" xfId="0" applyNumberFormat="1" applyFill="1" applyBorder="1"/>
    <xf numFmtId="0" fontId="3" fillId="22" borderId="107" xfId="0" applyFont="1" applyFill="1" applyBorder="1" applyAlignment="1">
      <alignment horizontal="center"/>
    </xf>
    <xf numFmtId="3" fontId="3" fillId="22" borderId="105" xfId="0" applyNumberFormat="1" applyFont="1" applyFill="1" applyBorder="1" applyAlignment="1">
      <alignment horizontal="center"/>
    </xf>
    <xf numFmtId="166" fontId="0" fillId="22" borderId="105" xfId="0" applyNumberFormat="1" applyFill="1" applyBorder="1"/>
    <xf numFmtId="166" fontId="0" fillId="22" borderId="115" xfId="0" applyNumberFormat="1" applyFill="1" applyBorder="1"/>
    <xf numFmtId="0" fontId="0" fillId="25" borderId="94" xfId="0" applyFill="1" applyBorder="1"/>
    <xf numFmtId="3" fontId="0" fillId="22" borderId="105" xfId="0" applyNumberFormat="1" applyFill="1" applyBorder="1"/>
    <xf numFmtId="3" fontId="0" fillId="22" borderId="94" xfId="0" applyNumberFormat="1" applyFill="1" applyBorder="1"/>
    <xf numFmtId="3" fontId="3" fillId="26" borderId="14" xfId="0" applyNumberFormat="1" applyFont="1" applyFill="1" applyBorder="1" applyAlignment="1">
      <alignment horizontal="center"/>
    </xf>
    <xf numFmtId="166" fontId="0" fillId="26" borderId="14" xfId="0" applyNumberFormat="1" applyFill="1" applyBorder="1"/>
    <xf numFmtId="166" fontId="0" fillId="26" borderId="120" xfId="0" applyNumberFormat="1" applyFill="1" applyBorder="1"/>
    <xf numFmtId="3" fontId="0" fillId="26" borderId="14" xfId="0" applyNumberFormat="1" applyFill="1" applyBorder="1"/>
    <xf numFmtId="3" fontId="0" fillId="26" borderId="67" xfId="0" applyNumberFormat="1" applyFill="1" applyBorder="1"/>
    <xf numFmtId="0" fontId="3" fillId="26" borderId="119" xfId="0" applyFont="1" applyFill="1" applyBorder="1" applyAlignment="1">
      <alignment horizontal="center"/>
    </xf>
    <xf numFmtId="166" fontId="0" fillId="27" borderId="14" xfId="0" applyNumberFormat="1" applyFill="1" applyBorder="1"/>
    <xf numFmtId="166" fontId="0" fillId="9" borderId="0" xfId="0" applyNumberFormat="1" applyFill="1"/>
    <xf numFmtId="166" fontId="0" fillId="9" borderId="102" xfId="0" applyNumberFormat="1" applyFill="1" applyBorder="1"/>
    <xf numFmtId="166" fontId="0" fillId="9" borderId="99" xfId="0" applyNumberFormat="1" applyFill="1" applyBorder="1"/>
    <xf numFmtId="7" fontId="4" fillId="0" borderId="0" xfId="0" applyNumberFormat="1" applyFont="1"/>
    <xf numFmtId="166" fontId="4" fillId="0" borderId="51" xfId="0" applyNumberFormat="1" applyFont="1" applyBorder="1" applyProtection="1">
      <protection locked="0"/>
    </xf>
    <xf numFmtId="166" fontId="4" fillId="0" borderId="121" xfId="0" applyNumberFormat="1" applyFont="1" applyBorder="1" applyProtection="1">
      <protection locked="0"/>
    </xf>
    <xf numFmtId="10" fontId="2" fillId="0" borderId="40" xfId="1" applyNumberFormat="1" applyFont="1" applyFill="1" applyBorder="1" applyAlignment="1" applyProtection="1">
      <alignment horizontal="center"/>
      <protection locked="0"/>
    </xf>
    <xf numFmtId="166" fontId="2" fillId="0" borderId="35" xfId="12" applyNumberFormat="1" applyFont="1" applyFill="1" applyBorder="1" applyProtection="1">
      <protection locked="0"/>
    </xf>
    <xf numFmtId="166" fontId="2" fillId="0" borderId="96" xfId="12" applyNumberFormat="1" applyFont="1" applyFill="1" applyBorder="1" applyProtection="1">
      <protection locked="0"/>
    </xf>
    <xf numFmtId="166" fontId="2" fillId="0" borderId="96" xfId="0" applyNumberFormat="1" applyFont="1" applyBorder="1" applyProtection="1">
      <protection locked="0"/>
    </xf>
    <xf numFmtId="166" fontId="44" fillId="0" borderId="35" xfId="12" applyNumberFormat="1" applyFont="1" applyFill="1" applyBorder="1" applyProtection="1">
      <protection locked="0"/>
    </xf>
    <xf numFmtId="166" fontId="44" fillId="0" borderId="96" xfId="12" applyNumberFormat="1" applyFont="1" applyFill="1" applyBorder="1" applyProtection="1">
      <protection locked="0"/>
    </xf>
    <xf numFmtId="4" fontId="2" fillId="0" borderId="0" xfId="0" applyNumberFormat="1" applyFont="1"/>
    <xf numFmtId="166" fontId="2" fillId="0" borderId="35" xfId="0" applyNumberFormat="1" applyFont="1" applyBorder="1" applyAlignment="1" applyProtection="1">
      <alignment horizontal="right"/>
      <protection locked="0"/>
    </xf>
    <xf numFmtId="166" fontId="30" fillId="0" borderId="35" xfId="13" applyNumberFormat="1" applyFont="1" applyBorder="1" applyProtection="1">
      <protection locked="0"/>
    </xf>
    <xf numFmtId="4" fontId="2" fillId="6" borderId="37" xfId="0" applyNumberFormat="1" applyFont="1" applyFill="1" applyBorder="1" applyAlignment="1">
      <alignment horizontal="center"/>
    </xf>
    <xf numFmtId="166" fontId="2" fillId="6" borderId="0" xfId="0" applyNumberFormat="1" applyFont="1" applyFill="1"/>
    <xf numFmtId="2" fontId="2" fillId="10" borderId="35" xfId="0" applyNumberFormat="1" applyFont="1" applyFill="1" applyBorder="1"/>
    <xf numFmtId="166" fontId="2" fillId="10" borderId="35" xfId="0" applyNumberFormat="1" applyFont="1" applyFill="1" applyBorder="1"/>
    <xf numFmtId="10" fontId="2" fillId="11" borderId="122" xfId="1" applyNumberFormat="1" applyFont="1" applyFill="1" applyBorder="1" applyAlignment="1" applyProtection="1">
      <alignment horizontal="center"/>
    </xf>
    <xf numFmtId="166" fontId="2" fillId="10" borderId="122" xfId="0" applyNumberFormat="1" applyFont="1" applyFill="1" applyBorder="1"/>
    <xf numFmtId="3" fontId="2" fillId="28" borderId="0" xfId="0" applyNumberFormat="1" applyFont="1" applyFill="1"/>
    <xf numFmtId="3" fontId="2" fillId="28" borderId="51" xfId="0" applyNumberFormat="1" applyFont="1" applyFill="1" applyBorder="1"/>
    <xf numFmtId="3" fontId="2" fillId="29" borderId="51" xfId="0" applyNumberFormat="1" applyFont="1" applyFill="1" applyBorder="1"/>
    <xf numFmtId="3" fontId="2" fillId="29" borderId="8" xfId="0" applyNumberFormat="1" applyFont="1" applyFill="1" applyBorder="1"/>
    <xf numFmtId="166" fontId="2" fillId="30" borderId="14" xfId="0" applyNumberFormat="1" applyFont="1" applyFill="1" applyBorder="1"/>
    <xf numFmtId="166" fontId="2" fillId="12" borderId="0" xfId="17" applyNumberFormat="1" applyFill="1" applyAlignment="1">
      <alignment horizontal="center"/>
    </xf>
    <xf numFmtId="43" fontId="3" fillId="12" borderId="37" xfId="17" applyNumberFormat="1" applyFont="1" applyFill="1" applyBorder="1" applyAlignment="1">
      <alignment horizontal="center"/>
    </xf>
    <xf numFmtId="0" fontId="2" fillId="12" borderId="37" xfId="0" applyFont="1" applyFill="1" applyBorder="1"/>
    <xf numFmtId="0" fontId="2" fillId="12" borderId="95" xfId="0" applyFont="1" applyFill="1" applyBorder="1"/>
    <xf numFmtId="0" fontId="2" fillId="12" borderId="92" xfId="0" applyFont="1" applyFill="1" applyBorder="1"/>
    <xf numFmtId="166" fontId="45" fillId="11" borderId="123" xfId="0" applyNumberFormat="1" applyFont="1" applyFill="1" applyBorder="1"/>
    <xf numFmtId="0" fontId="16" fillId="6" borderId="124" xfId="0" applyFont="1" applyFill="1" applyBorder="1" applyAlignment="1">
      <alignment horizontal="center"/>
    </xf>
    <xf numFmtId="0" fontId="2" fillId="12" borderId="125" xfId="0" applyFont="1" applyFill="1" applyBorder="1"/>
    <xf numFmtId="0" fontId="2" fillId="12" borderId="126" xfId="0" applyFont="1" applyFill="1" applyBorder="1"/>
    <xf numFmtId="0" fontId="2" fillId="12" borderId="64" xfId="0" applyFont="1" applyFill="1" applyBorder="1"/>
    <xf numFmtId="0" fontId="2" fillId="12" borderId="63" xfId="0" applyFont="1" applyFill="1" applyBorder="1"/>
    <xf numFmtId="0" fontId="2" fillId="12" borderId="127" xfId="0" applyFont="1" applyFill="1" applyBorder="1"/>
    <xf numFmtId="0" fontId="2" fillId="12" borderId="10" xfId="0" applyFont="1" applyFill="1" applyBorder="1"/>
    <xf numFmtId="0" fontId="2" fillId="12" borderId="9" xfId="0" applyFont="1" applyFill="1" applyBorder="1"/>
    <xf numFmtId="0" fontId="2" fillId="12" borderId="128" xfId="0" applyFont="1" applyFill="1" applyBorder="1"/>
    <xf numFmtId="0" fontId="2" fillId="12" borderId="11" xfId="0" applyFont="1" applyFill="1" applyBorder="1"/>
    <xf numFmtId="0" fontId="16" fillId="0" borderId="129" xfId="0" applyFont="1" applyBorder="1" applyAlignment="1" applyProtection="1">
      <alignment horizontal="center" vertical="center" wrapText="1"/>
      <protection locked="0"/>
    </xf>
    <xf numFmtId="0" fontId="16" fillId="0" borderId="38" xfId="17" applyFont="1" applyBorder="1" applyAlignment="1" applyProtection="1">
      <alignment horizontal="center"/>
      <protection locked="0"/>
    </xf>
    <xf numFmtId="2" fontId="16" fillId="0" borderId="130" xfId="0" applyNumberFormat="1" applyFont="1" applyBorder="1" applyAlignment="1" applyProtection="1">
      <alignment horizontal="center"/>
      <protection locked="0"/>
    </xf>
    <xf numFmtId="2" fontId="16" fillId="0" borderId="38" xfId="0" applyNumberFormat="1" applyFont="1" applyBorder="1" applyAlignment="1" applyProtection="1">
      <alignment horizontal="center"/>
      <protection locked="0"/>
    </xf>
    <xf numFmtId="2" fontId="16" fillId="0" borderId="124" xfId="0" applyNumberFormat="1" applyFont="1" applyBorder="1" applyAlignment="1" applyProtection="1">
      <alignment horizontal="center"/>
      <protection locked="0"/>
    </xf>
    <xf numFmtId="2" fontId="16" fillId="0" borderId="131" xfId="0" applyNumberFormat="1" applyFont="1" applyBorder="1" applyAlignment="1" applyProtection="1">
      <alignment horizontal="center" vertical="center"/>
      <protection locked="0"/>
    </xf>
    <xf numFmtId="166" fontId="2" fillId="0" borderId="96" xfId="12" applyNumberFormat="1" applyFont="1" applyBorder="1" applyProtection="1">
      <protection locked="0"/>
    </xf>
    <xf numFmtId="166" fontId="2" fillId="0" borderId="35" xfId="9" applyNumberFormat="1" applyFont="1" applyFill="1" applyBorder="1" applyProtection="1">
      <protection locked="0"/>
    </xf>
    <xf numFmtId="166" fontId="2" fillId="0" borderId="96" xfId="9" applyNumberFormat="1" applyFont="1" applyBorder="1" applyProtection="1">
      <protection locked="0"/>
    </xf>
    <xf numFmtId="166" fontId="2" fillId="0" borderId="35" xfId="9" applyNumberFormat="1" applyFont="1" applyBorder="1" applyProtection="1">
      <protection locked="0"/>
    </xf>
    <xf numFmtId="2" fontId="2" fillId="0" borderId="72" xfId="0" applyNumberFormat="1" applyFont="1" applyBorder="1" applyProtection="1">
      <protection locked="0"/>
    </xf>
    <xf numFmtId="166" fontId="2" fillId="0" borderId="72" xfId="9" applyNumberFormat="1" applyFont="1" applyBorder="1" applyProtection="1">
      <protection locked="0"/>
    </xf>
    <xf numFmtId="166" fontId="2" fillId="0" borderId="72" xfId="0" applyNumberFormat="1" applyFont="1" applyBorder="1" applyAlignment="1" applyProtection="1">
      <alignment horizontal="right"/>
      <protection locked="0"/>
    </xf>
    <xf numFmtId="166" fontId="2" fillId="0" borderId="72" xfId="0" applyNumberFormat="1" applyFont="1" applyBorder="1" applyProtection="1">
      <protection locked="0"/>
    </xf>
    <xf numFmtId="166" fontId="2" fillId="0" borderId="72" xfId="9" applyNumberFormat="1" applyFont="1" applyFill="1" applyBorder="1" applyProtection="1">
      <protection locked="0"/>
    </xf>
    <xf numFmtId="166" fontId="2" fillId="0" borderId="133" xfId="9" applyNumberFormat="1" applyFont="1" applyBorder="1" applyProtection="1">
      <protection locked="0"/>
    </xf>
    <xf numFmtId="0" fontId="16" fillId="6" borderId="63" xfId="0" applyFont="1" applyFill="1" applyBorder="1" applyAlignment="1">
      <alignment horizontal="center" vertical="center"/>
    </xf>
    <xf numFmtId="0" fontId="16" fillId="6" borderId="65" xfId="0" applyFont="1" applyFill="1" applyBorder="1" applyAlignment="1">
      <alignment horizontal="center" vertical="center"/>
    </xf>
    <xf numFmtId="0" fontId="16" fillId="6" borderId="66" xfId="0" applyFont="1" applyFill="1" applyBorder="1" applyAlignment="1">
      <alignment horizontal="center" vertical="center"/>
    </xf>
    <xf numFmtId="0" fontId="16" fillId="6" borderId="64" xfId="0" applyFont="1" applyFill="1" applyBorder="1" applyAlignment="1">
      <alignment horizontal="center" vertical="center"/>
    </xf>
    <xf numFmtId="0" fontId="16" fillId="6" borderId="121" xfId="0" applyFont="1" applyFill="1" applyBorder="1" applyAlignment="1">
      <alignment horizontal="center" vertical="center"/>
    </xf>
    <xf numFmtId="0" fontId="16" fillId="6" borderId="134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58" xfId="0" applyFont="1" applyFill="1" applyBorder="1" applyAlignment="1">
      <alignment horizontal="center" vertical="center"/>
    </xf>
    <xf numFmtId="0" fontId="16" fillId="6" borderId="60" xfId="0" applyFont="1" applyFill="1" applyBorder="1" applyAlignment="1">
      <alignment horizontal="center" vertical="center"/>
    </xf>
    <xf numFmtId="0" fontId="16" fillId="6" borderId="94" xfId="0" applyFont="1" applyFill="1" applyBorder="1" applyAlignment="1">
      <alignment horizontal="center" vertical="center"/>
    </xf>
    <xf numFmtId="0" fontId="16" fillId="6" borderId="135" xfId="0" applyFont="1" applyFill="1" applyBorder="1" applyAlignment="1">
      <alignment horizontal="center" vertical="center"/>
    </xf>
    <xf numFmtId="166" fontId="2" fillId="10" borderId="122" xfId="12" applyNumberFormat="1" applyFont="1" applyFill="1" applyBorder="1" applyProtection="1"/>
    <xf numFmtId="166" fontId="2" fillId="10" borderId="136" xfId="12" applyNumberFormat="1" applyFont="1" applyFill="1" applyBorder="1" applyProtection="1"/>
    <xf numFmtId="3" fontId="2" fillId="12" borderId="0" xfId="0" applyNumberFormat="1" applyFont="1" applyFill="1"/>
    <xf numFmtId="3" fontId="2" fillId="12" borderId="51" xfId="0" applyNumberFormat="1" applyFont="1" applyFill="1" applyBorder="1"/>
    <xf numFmtId="3" fontId="2" fillId="12" borderId="106" xfId="0" applyNumberFormat="1" applyFont="1" applyFill="1" applyBorder="1"/>
    <xf numFmtId="3" fontId="2" fillId="12" borderId="105" xfId="0" applyNumberFormat="1" applyFont="1" applyFill="1" applyBorder="1"/>
    <xf numFmtId="3" fontId="2" fillId="12" borderId="137" xfId="0" applyNumberFormat="1" applyFont="1" applyFill="1" applyBorder="1"/>
    <xf numFmtId="166" fontId="2" fillId="6" borderId="51" xfId="0" applyNumberFormat="1" applyFont="1" applyFill="1" applyBorder="1"/>
    <xf numFmtId="166" fontId="2" fillId="6" borderId="106" xfId="0" applyNumberFormat="1" applyFont="1" applyFill="1" applyBorder="1"/>
    <xf numFmtId="166" fontId="2" fillId="6" borderId="105" xfId="0" applyNumberFormat="1" applyFont="1" applyFill="1" applyBorder="1"/>
    <xf numFmtId="166" fontId="2" fillId="6" borderId="137" xfId="0" applyNumberFormat="1" applyFont="1" applyFill="1" applyBorder="1"/>
    <xf numFmtId="4" fontId="2" fillId="6" borderId="0" xfId="0" applyNumberFormat="1" applyFont="1" applyFill="1"/>
    <xf numFmtId="166" fontId="2" fillId="6" borderId="210" xfId="0" applyNumberFormat="1" applyFont="1" applyFill="1" applyBorder="1"/>
    <xf numFmtId="166" fontId="2" fillId="6" borderId="212" xfId="0" applyNumberFormat="1" applyFont="1" applyFill="1" applyBorder="1"/>
    <xf numFmtId="166" fontId="2" fillId="6" borderId="219" xfId="0" applyNumberFormat="1" applyFont="1" applyFill="1" applyBorder="1"/>
    <xf numFmtId="166" fontId="2" fillId="6" borderId="220" xfId="0" applyNumberFormat="1" applyFont="1" applyFill="1" applyBorder="1"/>
    <xf numFmtId="166" fontId="2" fillId="6" borderId="221" xfId="0" applyNumberFormat="1" applyFont="1" applyFill="1" applyBorder="1"/>
    <xf numFmtId="3" fontId="2" fillId="6" borderId="222" xfId="0" applyNumberFormat="1" applyFont="1" applyFill="1" applyBorder="1"/>
    <xf numFmtId="3" fontId="2" fillId="6" borderId="213" xfId="0" applyNumberFormat="1" applyFont="1" applyFill="1" applyBorder="1"/>
    <xf numFmtId="3" fontId="2" fillId="6" borderId="211" xfId="0" applyNumberFormat="1" applyFont="1" applyFill="1" applyBorder="1"/>
    <xf numFmtId="3" fontId="2" fillId="6" borderId="212" xfId="0" applyNumberFormat="1" applyFont="1" applyFill="1" applyBorder="1"/>
    <xf numFmtId="166" fontId="2" fillId="6" borderId="223" xfId="0" applyNumberFormat="1" applyFont="1" applyFill="1" applyBorder="1"/>
    <xf numFmtId="3" fontId="2" fillId="6" borderId="224" xfId="0" applyNumberFormat="1" applyFont="1" applyFill="1" applyBorder="1"/>
    <xf numFmtId="3" fontId="2" fillId="6" borderId="225" xfId="0" applyNumberFormat="1" applyFont="1" applyFill="1" applyBorder="1"/>
    <xf numFmtId="3" fontId="2" fillId="6" borderId="226" xfId="0" applyNumberFormat="1" applyFont="1" applyFill="1" applyBorder="1"/>
    <xf numFmtId="166" fontId="2" fillId="6" borderId="227" xfId="0" applyNumberFormat="1" applyFont="1" applyFill="1" applyBorder="1"/>
    <xf numFmtId="0" fontId="16" fillId="6" borderId="37" xfId="17" applyFont="1" applyFill="1" applyBorder="1" applyAlignment="1">
      <alignment horizontal="center"/>
    </xf>
    <xf numFmtId="0" fontId="16" fillId="6" borderId="37" xfId="0" applyFont="1" applyFill="1" applyBorder="1" applyAlignment="1">
      <alignment horizontal="center"/>
    </xf>
    <xf numFmtId="0" fontId="16" fillId="6" borderId="95" xfId="0" applyFont="1" applyFill="1" applyBorder="1" applyAlignment="1">
      <alignment horizontal="center"/>
    </xf>
    <xf numFmtId="0" fontId="16" fillId="0" borderId="95" xfId="0" applyFont="1" applyBorder="1" applyAlignment="1" applyProtection="1">
      <alignment horizontal="center"/>
      <protection locked="0"/>
    </xf>
    <xf numFmtId="0" fontId="16" fillId="0" borderId="105" xfId="0" applyFont="1" applyBorder="1" applyAlignment="1" applyProtection="1">
      <alignment horizontal="center" wrapText="1"/>
      <protection locked="0"/>
    </xf>
    <xf numFmtId="2" fontId="16" fillId="0" borderId="94" xfId="0" applyNumberFormat="1" applyFont="1" applyBorder="1" applyAlignment="1" applyProtection="1">
      <alignment horizontal="center"/>
      <protection locked="0"/>
    </xf>
    <xf numFmtId="0" fontId="2" fillId="12" borderId="105" xfId="0" applyFont="1" applyFill="1" applyBorder="1"/>
    <xf numFmtId="0" fontId="24" fillId="20" borderId="12" xfId="0" applyFont="1" applyFill="1" applyBorder="1" applyAlignment="1">
      <alignment vertical="top" wrapText="1"/>
    </xf>
    <xf numFmtId="9" fontId="2" fillId="0" borderId="42" xfId="1" applyNumberFormat="1" applyFont="1" applyFill="1" applyBorder="1" applyAlignment="1" applyProtection="1">
      <alignment horizontal="center"/>
      <protection locked="0"/>
    </xf>
    <xf numFmtId="166" fontId="2" fillId="0" borderId="76" xfId="12" applyNumberFormat="1" applyFont="1" applyBorder="1" applyProtection="1">
      <protection locked="0"/>
    </xf>
    <xf numFmtId="166" fontId="0" fillId="13" borderId="139" xfId="0" applyNumberFormat="1" applyFill="1" applyBorder="1"/>
    <xf numFmtId="166" fontId="0" fillId="13" borderId="140" xfId="0" applyNumberFormat="1" applyFill="1" applyBorder="1"/>
    <xf numFmtId="166" fontId="0" fillId="13" borderId="141" xfId="0" applyNumberFormat="1" applyFill="1" applyBorder="1"/>
    <xf numFmtId="166" fontId="0" fillId="13" borderId="109" xfId="0" applyNumberFormat="1" applyFill="1" applyBorder="1"/>
    <xf numFmtId="166" fontId="0" fillId="13" borderId="110" xfId="0" applyNumberFormat="1" applyFill="1" applyBorder="1"/>
    <xf numFmtId="166" fontId="0" fillId="13" borderId="113" xfId="0" applyNumberFormat="1" applyFill="1" applyBorder="1"/>
    <xf numFmtId="166" fontId="0" fillId="13" borderId="142" xfId="0" applyNumberFormat="1" applyFill="1" applyBorder="1"/>
    <xf numFmtId="166" fontId="2" fillId="14" borderId="106" xfId="0" applyNumberFormat="1" applyFont="1" applyFill="1" applyBorder="1"/>
    <xf numFmtId="166" fontId="2" fillId="13" borderId="106" xfId="0" applyNumberFormat="1" applyFont="1" applyFill="1" applyBorder="1"/>
    <xf numFmtId="166" fontId="2" fillId="13" borderId="138" xfId="0" applyNumberFormat="1" applyFont="1" applyFill="1" applyBorder="1"/>
    <xf numFmtId="166" fontId="2" fillId="13" borderId="228" xfId="0" applyNumberFormat="1" applyFont="1" applyFill="1" applyBorder="1"/>
    <xf numFmtId="166" fontId="2" fillId="13" borderId="142" xfId="0" applyNumberFormat="1" applyFont="1" applyFill="1" applyBorder="1"/>
    <xf numFmtId="166" fontId="2" fillId="2" borderId="143" xfId="9" applyNumberFormat="1" applyFont="1" applyFill="1" applyBorder="1" applyAlignment="1" applyProtection="1">
      <alignment horizontal="right"/>
    </xf>
    <xf numFmtId="166" fontId="3" fillId="15" borderId="0" xfId="0" applyNumberFormat="1" applyFont="1" applyFill="1" applyAlignment="1">
      <alignment horizontal="center" vertical="center"/>
    </xf>
    <xf numFmtId="0" fontId="30" fillId="5" borderId="36" xfId="0" applyFont="1" applyFill="1" applyBorder="1" applyAlignment="1">
      <alignment horizontal="center" vertical="center"/>
    </xf>
    <xf numFmtId="0" fontId="30" fillId="5" borderId="38" xfId="0" applyFont="1" applyFill="1" applyBorder="1" applyAlignment="1">
      <alignment horizontal="center" vertical="center"/>
    </xf>
    <xf numFmtId="0" fontId="24" fillId="31" borderId="12" xfId="0" applyFont="1" applyFill="1" applyBorder="1" applyAlignment="1" applyProtection="1">
      <alignment vertical="top" wrapText="1"/>
      <protection locked="0"/>
    </xf>
    <xf numFmtId="0" fontId="24" fillId="31" borderId="12" xfId="0" applyFont="1" applyFill="1" applyBorder="1" applyProtection="1">
      <protection locked="0"/>
    </xf>
    <xf numFmtId="0" fontId="46" fillId="31" borderId="12" xfId="0" applyFont="1" applyFill="1" applyBorder="1" applyAlignment="1" applyProtection="1">
      <alignment vertical="top" wrapText="1"/>
      <protection locked="0"/>
    </xf>
    <xf numFmtId="0" fontId="24" fillId="31" borderId="58" xfId="0" applyFont="1" applyFill="1" applyBorder="1" applyAlignment="1" applyProtection="1">
      <alignment vertical="top" wrapText="1"/>
      <protection locked="0"/>
    </xf>
    <xf numFmtId="0" fontId="24" fillId="31" borderId="51" xfId="0" applyFont="1" applyFill="1" applyBorder="1" applyAlignment="1" applyProtection="1">
      <alignment vertical="top" wrapText="1"/>
      <protection locked="0"/>
    </xf>
    <xf numFmtId="166" fontId="37" fillId="24" borderId="73" xfId="9" applyNumberFormat="1" applyFont="1" applyFill="1" applyBorder="1" applyProtection="1"/>
    <xf numFmtId="166" fontId="37" fillId="24" borderId="74" xfId="1" applyNumberFormat="1" applyFont="1" applyFill="1" applyBorder="1" applyProtection="1"/>
    <xf numFmtId="166" fontId="37" fillId="24" borderId="74" xfId="9" applyNumberFormat="1" applyFont="1" applyFill="1" applyBorder="1" applyProtection="1"/>
    <xf numFmtId="166" fontId="37" fillId="24" borderId="144" xfId="9" applyNumberFormat="1" applyFont="1" applyFill="1" applyBorder="1" applyProtection="1"/>
    <xf numFmtId="166" fontId="1" fillId="24" borderId="75" xfId="0" applyNumberFormat="1" applyFont="1" applyFill="1" applyBorder="1"/>
    <xf numFmtId="166" fontId="1" fillId="24" borderId="74" xfId="0" applyNumberFormat="1" applyFont="1" applyFill="1" applyBorder="1"/>
    <xf numFmtId="166" fontId="0" fillId="24" borderId="38" xfId="0" applyNumberFormat="1" applyFill="1" applyBorder="1"/>
    <xf numFmtId="166" fontId="0" fillId="24" borderId="131" xfId="0" applyNumberFormat="1" applyFill="1" applyBorder="1"/>
    <xf numFmtId="166" fontId="2" fillId="6" borderId="145" xfId="17" applyNumberFormat="1" applyFill="1" applyBorder="1" applyAlignment="1">
      <alignment horizontal="center"/>
    </xf>
    <xf numFmtId="4" fontId="2" fillId="6" borderId="35" xfId="0" applyNumberFormat="1" applyFont="1" applyFill="1" applyBorder="1" applyAlignment="1">
      <alignment horizontal="center"/>
    </xf>
    <xf numFmtId="166" fontId="2" fillId="6" borderId="97" xfId="0" applyNumberFormat="1" applyFont="1" applyFill="1" applyBorder="1"/>
    <xf numFmtId="166" fontId="2" fillId="6" borderId="35" xfId="0" applyNumberFormat="1" applyFont="1" applyFill="1" applyBorder="1"/>
    <xf numFmtId="166" fontId="2" fillId="6" borderId="24" xfId="0" applyNumberFormat="1" applyFont="1" applyFill="1" applyBorder="1"/>
    <xf numFmtId="166" fontId="2" fillId="6" borderId="146" xfId="17" applyNumberFormat="1" applyFill="1" applyBorder="1" applyAlignment="1">
      <alignment horizontal="center"/>
    </xf>
    <xf numFmtId="166" fontId="2" fillId="6" borderId="122" xfId="17" applyNumberFormat="1" applyFill="1" applyBorder="1" applyAlignment="1">
      <alignment horizontal="center"/>
    </xf>
    <xf numFmtId="166" fontId="2" fillId="12" borderId="122" xfId="17" applyNumberFormat="1" applyFill="1" applyBorder="1" applyAlignment="1">
      <alignment horizontal="center"/>
    </xf>
    <xf numFmtId="166" fontId="2" fillId="6" borderId="136" xfId="17" applyNumberFormat="1" applyFill="1" applyBorder="1" applyAlignment="1">
      <alignment horizontal="center"/>
    </xf>
    <xf numFmtId="166" fontId="2" fillId="6" borderId="147" xfId="17" applyNumberFormat="1" applyFill="1" applyBorder="1" applyAlignment="1">
      <alignment horizontal="center"/>
    </xf>
    <xf numFmtId="166" fontId="2" fillId="6" borderId="148" xfId="17" applyNumberFormat="1" applyFill="1" applyBorder="1" applyAlignment="1">
      <alignment horizontal="center"/>
    </xf>
    <xf numFmtId="166" fontId="2" fillId="6" borderId="149" xfId="17" applyNumberFormat="1" applyFill="1" applyBorder="1" applyAlignment="1">
      <alignment horizontal="center"/>
    </xf>
    <xf numFmtId="166" fontId="37" fillId="20" borderId="37" xfId="9" applyNumberFormat="1" applyFont="1" applyFill="1" applyBorder="1" applyProtection="1"/>
    <xf numFmtId="166" fontId="37" fillId="24" borderId="37" xfId="9" applyNumberFormat="1" applyFont="1" applyFill="1" applyBorder="1" applyProtection="1"/>
    <xf numFmtId="166" fontId="37" fillId="24" borderId="95" xfId="9" applyNumberFormat="1" applyFont="1" applyFill="1" applyBorder="1" applyProtection="1"/>
    <xf numFmtId="166" fontId="37" fillId="24" borderId="92" xfId="9" applyNumberFormat="1" applyFont="1" applyFill="1" applyBorder="1" applyProtection="1"/>
    <xf numFmtId="166" fontId="37" fillId="24" borderId="40" xfId="9" applyNumberFormat="1" applyFont="1" applyFill="1" applyBorder="1" applyProtection="1"/>
    <xf numFmtId="166" fontId="37" fillId="24" borderId="68" xfId="9" applyNumberFormat="1" applyFont="1" applyFill="1" applyBorder="1" applyProtection="1"/>
    <xf numFmtId="166" fontId="37" fillId="24" borderId="93" xfId="9" applyNumberFormat="1" applyFont="1" applyFill="1" applyBorder="1" applyProtection="1"/>
    <xf numFmtId="0" fontId="16" fillId="32" borderId="107" xfId="0" applyFont="1" applyFill="1" applyBorder="1" applyAlignment="1">
      <alignment horizontal="center"/>
    </xf>
    <xf numFmtId="0" fontId="16" fillId="32" borderId="150" xfId="0" applyFont="1" applyFill="1" applyBorder="1" applyAlignment="1">
      <alignment horizontal="center"/>
    </xf>
    <xf numFmtId="0" fontId="3" fillId="32" borderId="117" xfId="0" applyFont="1" applyFill="1" applyBorder="1" applyAlignment="1">
      <alignment horizontal="center"/>
    </xf>
    <xf numFmtId="0" fontId="16" fillId="32" borderId="105" xfId="0" applyFont="1" applyFill="1" applyBorder="1" applyAlignment="1">
      <alignment horizontal="center"/>
    </xf>
    <xf numFmtId="0" fontId="16" fillId="32" borderId="37" xfId="0" applyFont="1" applyFill="1" applyBorder="1" applyAlignment="1">
      <alignment horizontal="center"/>
    </xf>
    <xf numFmtId="0" fontId="3" fillId="32" borderId="14" xfId="0" applyFont="1" applyFill="1" applyBorder="1" applyAlignment="1">
      <alignment horizontal="center"/>
    </xf>
    <xf numFmtId="0" fontId="16" fillId="32" borderId="94" xfId="17" applyFont="1" applyFill="1" applyBorder="1" applyAlignment="1">
      <alignment horizontal="center"/>
    </xf>
    <xf numFmtId="0" fontId="16" fillId="32" borderId="38" xfId="17" applyFont="1" applyFill="1" applyBorder="1" applyAlignment="1">
      <alignment horizontal="center"/>
    </xf>
    <xf numFmtId="0" fontId="16" fillId="32" borderId="38" xfId="0" applyFont="1" applyFill="1" applyBorder="1" applyAlignment="1">
      <alignment horizontal="center"/>
    </xf>
    <xf numFmtId="0" fontId="16" fillId="32" borderId="27" xfId="17" quotePrefix="1" applyFont="1" applyFill="1" applyBorder="1" applyAlignment="1">
      <alignment horizontal="center"/>
    </xf>
    <xf numFmtId="0" fontId="16" fillId="32" borderId="131" xfId="0" quotePrefix="1" applyFont="1" applyFill="1" applyBorder="1" applyAlignment="1">
      <alignment horizontal="center"/>
    </xf>
    <xf numFmtId="166" fontId="0" fillId="32" borderId="105" xfId="0" applyNumberFormat="1" applyFill="1" applyBorder="1"/>
    <xf numFmtId="166" fontId="0" fillId="32" borderId="151" xfId="0" applyNumberFormat="1" applyFill="1" applyBorder="1"/>
    <xf numFmtId="166" fontId="0" fillId="32" borderId="152" xfId="0" applyNumberFormat="1" applyFill="1" applyBorder="1"/>
    <xf numFmtId="0" fontId="0" fillId="33" borderId="151" xfId="0" applyFill="1" applyBorder="1"/>
    <xf numFmtId="166" fontId="0" fillId="32" borderId="75" xfId="0" applyNumberFormat="1" applyFill="1" applyBorder="1"/>
    <xf numFmtId="166" fontId="0" fillId="32" borderId="73" xfId="0" applyNumberFormat="1" applyFill="1" applyBorder="1"/>
    <xf numFmtId="10" fontId="0" fillId="32" borderId="74" xfId="0" applyNumberFormat="1" applyFill="1" applyBorder="1"/>
    <xf numFmtId="166" fontId="0" fillId="32" borderId="120" xfId="0" applyNumberFormat="1" applyFill="1" applyBorder="1"/>
    <xf numFmtId="10" fontId="47" fillId="32" borderId="144" xfId="0" applyNumberFormat="1" applyFont="1" applyFill="1" applyBorder="1"/>
    <xf numFmtId="166" fontId="0" fillId="32" borderId="153" xfId="0" applyNumberFormat="1" applyFill="1" applyBorder="1"/>
    <xf numFmtId="0" fontId="0" fillId="32" borderId="151" xfId="0" applyFill="1" applyBorder="1"/>
    <xf numFmtId="0" fontId="0" fillId="32" borderId="83" xfId="0" applyFill="1" applyBorder="1"/>
    <xf numFmtId="0" fontId="0" fillId="32" borderId="37" xfId="0" applyFill="1" applyBorder="1"/>
    <xf numFmtId="0" fontId="0" fillId="32" borderId="154" xfId="0" applyFill="1" applyBorder="1"/>
    <xf numFmtId="0" fontId="0" fillId="32" borderId="80" xfId="0" applyFill="1" applyBorder="1"/>
    <xf numFmtId="0" fontId="0" fillId="32" borderId="76" xfId="0" applyFill="1" applyBorder="1"/>
    <xf numFmtId="166" fontId="0" fillId="32" borderId="37" xfId="0" applyNumberFormat="1" applyFill="1" applyBorder="1"/>
    <xf numFmtId="10" fontId="0" fillId="32" borderId="95" xfId="0" applyNumberFormat="1" applyFill="1" applyBorder="1"/>
    <xf numFmtId="166" fontId="0" fillId="32" borderId="14" xfId="0" applyNumberFormat="1" applyFill="1" applyBorder="1"/>
    <xf numFmtId="0" fontId="0" fillId="33" borderId="37" xfId="0" applyFill="1" applyBorder="1"/>
    <xf numFmtId="0" fontId="0" fillId="33" borderId="95" xfId="0" applyFill="1" applyBorder="1"/>
    <xf numFmtId="0" fontId="0" fillId="33" borderId="118" xfId="0" applyFill="1" applyBorder="1"/>
    <xf numFmtId="16" fontId="48" fillId="32" borderId="58" xfId="0" applyNumberFormat="1" applyFont="1" applyFill="1" applyBorder="1" applyAlignment="1">
      <alignment horizontal="center" vertical="center"/>
    </xf>
    <xf numFmtId="0" fontId="49" fillId="32" borderId="3" xfId="0" applyFont="1" applyFill="1" applyBorder="1" applyAlignment="1">
      <alignment horizontal="right" vertical="center"/>
    </xf>
    <xf numFmtId="166" fontId="0" fillId="32" borderId="155" xfId="0" applyNumberFormat="1" applyFill="1" applyBorder="1"/>
    <xf numFmtId="166" fontId="0" fillId="32" borderId="78" xfId="0" applyNumberFormat="1" applyFill="1" applyBorder="1"/>
    <xf numFmtId="10" fontId="0" fillId="32" borderId="156" xfId="0" applyNumberFormat="1" applyFill="1" applyBorder="1"/>
    <xf numFmtId="166" fontId="0" fillId="32" borderId="157" xfId="0" applyNumberFormat="1" applyFill="1" applyBorder="1"/>
    <xf numFmtId="166" fontId="0" fillId="32" borderId="158" xfId="0" applyNumberFormat="1" applyFill="1" applyBorder="1"/>
    <xf numFmtId="166" fontId="0" fillId="32" borderId="35" xfId="0" applyNumberFormat="1" applyFill="1" applyBorder="1"/>
    <xf numFmtId="10" fontId="0" fillId="32" borderId="96" xfId="0" applyNumberFormat="1" applyFill="1" applyBorder="1"/>
    <xf numFmtId="166" fontId="0" fillId="32" borderId="71" xfId="0" applyNumberFormat="1" applyFill="1" applyBorder="1"/>
    <xf numFmtId="0" fontId="38" fillId="0" borderId="0" xfId="0" applyFont="1"/>
    <xf numFmtId="0" fontId="0" fillId="32" borderId="0" xfId="0" applyFill="1" applyAlignment="1">
      <alignment horizontal="center" vertical="center"/>
    </xf>
    <xf numFmtId="0" fontId="49" fillId="32" borderId="0" xfId="0" quotePrefix="1" applyFont="1" applyFill="1" applyAlignment="1">
      <alignment horizontal="left"/>
    </xf>
    <xf numFmtId="0" fontId="48" fillId="32" borderId="0" xfId="0" applyFont="1" applyFill="1" applyAlignment="1">
      <alignment vertical="center"/>
    </xf>
    <xf numFmtId="0" fontId="30" fillId="32" borderId="0" xfId="0" quotePrefix="1" applyFont="1" applyFill="1" applyAlignment="1">
      <alignment horizontal="left"/>
    </xf>
    <xf numFmtId="0" fontId="0" fillId="32" borderId="0" xfId="0" applyFill="1" applyAlignment="1">
      <alignment vertical="center"/>
    </xf>
    <xf numFmtId="166" fontId="2" fillId="32" borderId="0" xfId="17" applyNumberFormat="1" applyFill="1" applyAlignment="1">
      <alignment horizontal="center"/>
    </xf>
    <xf numFmtId="166" fontId="2" fillId="32" borderId="0" xfId="17" applyNumberFormat="1" applyFill="1" applyAlignment="1">
      <alignment horizontal="center" vertical="center"/>
    </xf>
    <xf numFmtId="166" fontId="30" fillId="32" borderId="0" xfId="17" applyNumberFormat="1" applyFont="1" applyFill="1"/>
    <xf numFmtId="166" fontId="30" fillId="32" borderId="0" xfId="17" applyNumberFormat="1" applyFont="1" applyFill="1" applyAlignment="1">
      <alignment vertical="center"/>
    </xf>
    <xf numFmtId="4" fontId="0" fillId="32" borderId="0" xfId="0" applyNumberFormat="1" applyFill="1" applyAlignment="1">
      <alignment horizontal="center" vertical="center"/>
    </xf>
    <xf numFmtId="0" fontId="0" fillId="32" borderId="0" xfId="0" applyFill="1" applyAlignment="1">
      <alignment horizontal="center"/>
    </xf>
    <xf numFmtId="166" fontId="0" fillId="32" borderId="0" xfId="0" applyNumberFormat="1" applyFill="1" applyAlignment="1">
      <alignment horizontal="center" vertical="top"/>
    </xf>
    <xf numFmtId="166" fontId="36" fillId="32" borderId="0" xfId="17" applyNumberFormat="1" applyFont="1" applyFill="1" applyAlignment="1">
      <alignment horizontal="center" vertical="center"/>
    </xf>
    <xf numFmtId="166" fontId="36" fillId="32" borderId="0" xfId="17" applyNumberFormat="1" applyFont="1" applyFill="1" applyAlignment="1">
      <alignment horizontal="center"/>
    </xf>
    <xf numFmtId="166" fontId="2" fillId="32" borderId="0" xfId="17" applyNumberFormat="1" applyFill="1" applyAlignment="1">
      <alignment horizontal="center" vertical="top"/>
    </xf>
    <xf numFmtId="166" fontId="0" fillId="32" borderId="0" xfId="0" applyNumberFormat="1" applyFill="1" applyAlignment="1">
      <alignment horizontal="center" vertical="center"/>
    </xf>
    <xf numFmtId="166" fontId="30" fillId="32" borderId="0" xfId="0" applyNumberFormat="1" applyFont="1" applyFill="1" applyAlignment="1">
      <alignment vertical="center"/>
    </xf>
    <xf numFmtId="166" fontId="36" fillId="32" borderId="0" xfId="0" applyNumberFormat="1" applyFont="1" applyFill="1" applyAlignment="1">
      <alignment horizontal="center" vertical="center"/>
    </xf>
    <xf numFmtId="166" fontId="36" fillId="32" borderId="0" xfId="0" applyNumberFormat="1" applyFont="1" applyFill="1" applyAlignment="1">
      <alignment horizontal="center"/>
    </xf>
    <xf numFmtId="0" fontId="0" fillId="32" borderId="0" xfId="0" applyFill="1"/>
    <xf numFmtId="0" fontId="3" fillId="32" borderId="159" xfId="0" applyFont="1" applyFill="1" applyBorder="1"/>
    <xf numFmtId="0" fontId="3" fillId="32" borderId="15" xfId="0" applyFont="1" applyFill="1" applyBorder="1"/>
    <xf numFmtId="0" fontId="0" fillId="32" borderId="15" xfId="0" applyFill="1" applyBorder="1"/>
    <xf numFmtId="0" fontId="3" fillId="32" borderId="15" xfId="0" applyFont="1" applyFill="1" applyBorder="1" applyAlignment="1">
      <alignment horizontal="right"/>
    </xf>
    <xf numFmtId="0" fontId="3" fillId="32" borderId="0" xfId="0" applyFont="1" applyFill="1"/>
    <xf numFmtId="0" fontId="0" fillId="32" borderId="159" xfId="0" applyFill="1" applyBorder="1" applyAlignment="1">
      <alignment vertical="center"/>
    </xf>
    <xf numFmtId="0" fontId="0" fillId="32" borderId="160" xfId="0" applyFill="1" applyBorder="1" applyAlignment="1">
      <alignment vertical="center"/>
    </xf>
    <xf numFmtId="0" fontId="3" fillId="32" borderId="15" xfId="0" applyFont="1" applyFill="1" applyBorder="1" applyAlignment="1">
      <alignment horizontal="right" vertical="center"/>
    </xf>
    <xf numFmtId="10" fontId="3" fillId="32" borderId="160" xfId="0" applyNumberFormat="1" applyFont="1" applyFill="1" applyBorder="1" applyAlignment="1">
      <alignment horizontal="center" vertical="center"/>
    </xf>
    <xf numFmtId="166" fontId="3" fillId="32" borderId="160" xfId="17" applyNumberFormat="1" applyFont="1" applyFill="1" applyBorder="1" applyAlignment="1">
      <alignment horizontal="center" vertical="center"/>
    </xf>
    <xf numFmtId="0" fontId="0" fillId="32" borderId="15" xfId="0" applyFill="1" applyBorder="1" applyAlignment="1">
      <alignment horizontal="right"/>
    </xf>
    <xf numFmtId="166" fontId="3" fillId="32" borderId="15" xfId="0" applyNumberFormat="1" applyFont="1" applyFill="1" applyBorder="1" applyAlignment="1">
      <alignment horizontal="center"/>
    </xf>
    <xf numFmtId="0" fontId="3" fillId="32" borderId="0" xfId="0" applyFont="1" applyFill="1" applyAlignment="1">
      <alignment horizontal="right"/>
    </xf>
    <xf numFmtId="0" fontId="30" fillId="32" borderId="0" xfId="17" applyFont="1" applyFill="1"/>
    <xf numFmtId="0" fontId="30" fillId="32" borderId="0" xfId="17" applyFont="1" applyFill="1" applyAlignment="1">
      <alignment horizontal="center"/>
    </xf>
    <xf numFmtId="166" fontId="30" fillId="32" borderId="0" xfId="0" applyNumberFormat="1" applyFont="1" applyFill="1" applyAlignment="1">
      <alignment horizontal="left"/>
    </xf>
    <xf numFmtId="0" fontId="0" fillId="32" borderId="0" xfId="0" applyFill="1" applyAlignment="1">
      <alignment horizontal="left"/>
    </xf>
    <xf numFmtId="0" fontId="30" fillId="32" borderId="0" xfId="17" applyFont="1" applyFill="1" applyAlignment="1">
      <alignment horizontal="left"/>
    </xf>
    <xf numFmtId="0" fontId="2" fillId="32" borderId="0" xfId="0" applyFont="1" applyFill="1" applyAlignment="1">
      <alignment horizontal="center" vertical="center" wrapText="1"/>
    </xf>
    <xf numFmtId="0" fontId="2" fillId="32" borderId="0" xfId="17" applyFill="1" applyAlignment="1">
      <alignment horizontal="center"/>
    </xf>
    <xf numFmtId="166" fontId="36" fillId="32" borderId="0" xfId="17" applyNumberFormat="1" applyFont="1" applyFill="1"/>
    <xf numFmtId="166" fontId="2" fillId="32" borderId="0" xfId="17" applyNumberFormat="1" applyFill="1"/>
    <xf numFmtId="4" fontId="3" fillId="0" borderId="143" xfId="0" applyNumberFormat="1" applyFont="1" applyBorder="1" applyAlignment="1" applyProtection="1">
      <alignment horizontal="center"/>
      <protection locked="0"/>
    </xf>
    <xf numFmtId="0" fontId="3" fillId="32" borderId="159" xfId="0" applyFont="1" applyFill="1" applyBorder="1" applyAlignment="1">
      <alignment horizontal="right"/>
    </xf>
    <xf numFmtId="0" fontId="3" fillId="32" borderId="0" xfId="0" applyFont="1" applyFill="1" applyAlignment="1">
      <alignment horizontal="center" vertical="center"/>
    </xf>
    <xf numFmtId="0" fontId="3" fillId="32" borderId="0" xfId="0" applyFont="1" applyFill="1" applyAlignment="1">
      <alignment horizontal="center"/>
    </xf>
    <xf numFmtId="0" fontId="0" fillId="32" borderId="0" xfId="0" applyFill="1" applyAlignment="1">
      <alignment horizontal="left" vertical="center"/>
    </xf>
    <xf numFmtId="1" fontId="0" fillId="32" borderId="0" xfId="0" applyNumberFormat="1" applyFill="1" applyAlignment="1">
      <alignment horizontal="center" vertical="center"/>
    </xf>
    <xf numFmtId="166" fontId="0" fillId="32" borderId="0" xfId="0" applyNumberFormat="1" applyFill="1" applyAlignment="1">
      <alignment horizontal="center"/>
    </xf>
    <xf numFmtId="0" fontId="3" fillId="3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2" fillId="32" borderId="0" xfId="0" applyFont="1" applyFill="1"/>
    <xf numFmtId="166" fontId="3" fillId="32" borderId="143" xfId="0" applyNumberFormat="1" applyFont="1" applyFill="1" applyBorder="1"/>
    <xf numFmtId="166" fontId="0" fillId="32" borderId="0" xfId="0" applyNumberFormat="1" applyFill="1"/>
    <xf numFmtId="0" fontId="2" fillId="32" borderId="0" xfId="0" applyFont="1" applyFill="1" applyAlignment="1">
      <alignment vertical="center" wrapText="1" readingOrder="1"/>
    </xf>
    <xf numFmtId="0" fontId="0" fillId="32" borderId="0" xfId="0" applyFill="1" applyAlignment="1">
      <alignment horizontal="right"/>
    </xf>
    <xf numFmtId="4" fontId="0" fillId="32" borderId="0" xfId="0" applyNumberFormat="1" applyFill="1"/>
    <xf numFmtId="166" fontId="36" fillId="32" borderId="0" xfId="17" applyNumberFormat="1" applyFont="1" applyFill="1" applyAlignment="1">
      <alignment horizontal="left"/>
    </xf>
    <xf numFmtId="0" fontId="48" fillId="0" borderId="3" xfId="0" applyFont="1" applyBorder="1" applyAlignment="1" applyProtection="1">
      <alignment horizontal="center" vertical="center"/>
      <protection locked="0"/>
    </xf>
    <xf numFmtId="167" fontId="48" fillId="0" borderId="3" xfId="0" applyNumberFormat="1" applyFont="1" applyBorder="1" applyAlignment="1" applyProtection="1">
      <alignment horizontal="center" vertical="center"/>
      <protection locked="0"/>
    </xf>
    <xf numFmtId="166" fontId="0" fillId="0" borderId="73" xfId="9" applyNumberFormat="1" applyFont="1" applyFill="1" applyBorder="1" applyProtection="1">
      <protection locked="0"/>
    </xf>
    <xf numFmtId="166" fontId="0" fillId="0" borderId="144" xfId="9" applyNumberFormat="1" applyFont="1" applyFill="1" applyBorder="1" applyProtection="1">
      <protection locked="0"/>
    </xf>
    <xf numFmtId="166" fontId="0" fillId="0" borderId="37" xfId="0" applyNumberFormat="1" applyBorder="1" applyProtection="1">
      <protection locked="0"/>
    </xf>
    <xf numFmtId="166" fontId="0" fillId="0" borderId="161" xfId="0" applyNumberFormat="1" applyBorder="1" applyProtection="1">
      <protection locked="0"/>
    </xf>
    <xf numFmtId="166" fontId="0" fillId="0" borderId="78" xfId="0" applyNumberFormat="1" applyBorder="1" applyProtection="1">
      <protection locked="0"/>
    </xf>
    <xf numFmtId="166" fontId="0" fillId="0" borderId="162" xfId="9" applyNumberFormat="1" applyFont="1" applyFill="1" applyBorder="1" applyProtection="1">
      <protection locked="0"/>
    </xf>
    <xf numFmtId="166" fontId="0" fillId="0" borderId="83" xfId="0" applyNumberFormat="1" applyBorder="1" applyProtection="1">
      <protection locked="0"/>
    </xf>
    <xf numFmtId="166" fontId="0" fillId="0" borderId="96" xfId="9" applyNumberFormat="1" applyFont="1" applyFill="1" applyBorder="1" applyProtection="1">
      <protection locked="0"/>
    </xf>
    <xf numFmtId="166" fontId="0" fillId="0" borderId="78" xfId="9" applyNumberFormat="1" applyFont="1" applyFill="1" applyBorder="1" applyProtection="1">
      <protection locked="0"/>
    </xf>
    <xf numFmtId="166" fontId="0" fillId="0" borderId="156" xfId="9" applyNumberFormat="1" applyFont="1" applyFill="1" applyBorder="1" applyProtection="1">
      <protection locked="0"/>
    </xf>
    <xf numFmtId="166" fontId="0" fillId="0" borderId="79" xfId="9" applyNumberFormat="1" applyFont="1" applyFill="1" applyBorder="1" applyProtection="1">
      <protection locked="0"/>
    </xf>
    <xf numFmtId="166" fontId="0" fillId="0" borderId="24" xfId="9" applyNumberFormat="1" applyFont="1" applyFill="1" applyBorder="1" applyProtection="1">
      <protection locked="0"/>
    </xf>
    <xf numFmtId="166" fontId="2" fillId="6" borderId="107" xfId="17" applyNumberFormat="1" applyFill="1" applyBorder="1"/>
    <xf numFmtId="166" fontId="2" fillId="6" borderId="101" xfId="17" applyNumberFormat="1" applyFill="1" applyBorder="1"/>
    <xf numFmtId="166" fontId="0" fillId="6" borderId="101" xfId="0" applyNumberFormat="1" applyFill="1" applyBorder="1"/>
    <xf numFmtId="166" fontId="0" fillId="6" borderId="61" xfId="0" applyNumberFormat="1" applyFill="1" applyBorder="1"/>
    <xf numFmtId="166" fontId="2" fillId="6" borderId="105" xfId="17" applyNumberFormat="1" applyFill="1" applyBorder="1"/>
    <xf numFmtId="166" fontId="2" fillId="6" borderId="102" xfId="17" applyNumberFormat="1" applyFill="1" applyBorder="1"/>
    <xf numFmtId="166" fontId="0" fillId="6" borderId="102" xfId="0" applyNumberFormat="1" applyFill="1" applyBorder="1"/>
    <xf numFmtId="166" fontId="0" fillId="6" borderId="106" xfId="0" applyNumberFormat="1" applyFill="1" applyBorder="1"/>
    <xf numFmtId="166" fontId="2" fillId="6" borderId="115" xfId="17" applyNumberFormat="1" applyFill="1" applyBorder="1"/>
    <xf numFmtId="166" fontId="2" fillId="6" borderId="104" xfId="17" applyNumberFormat="1" applyFill="1" applyBorder="1"/>
    <xf numFmtId="0" fontId="24" fillId="20" borderId="12" xfId="0" applyFont="1" applyFill="1" applyBorder="1"/>
    <xf numFmtId="3" fontId="0" fillId="6" borderId="102" xfId="0" applyNumberFormat="1" applyFill="1" applyBorder="1"/>
    <xf numFmtId="3" fontId="0" fillId="6" borderId="106" xfId="0" applyNumberFormat="1" applyFill="1" applyBorder="1"/>
    <xf numFmtId="3" fontId="0" fillId="6" borderId="104" xfId="0" applyNumberFormat="1" applyFill="1" applyBorder="1"/>
    <xf numFmtId="3" fontId="0" fillId="6" borderId="59" xfId="0" applyNumberFormat="1" applyFill="1" applyBorder="1"/>
    <xf numFmtId="3" fontId="0" fillId="6" borderId="105" xfId="0" applyNumberFormat="1" applyFill="1" applyBorder="1"/>
    <xf numFmtId="3" fontId="0" fillId="16" borderId="105" xfId="0" applyNumberFormat="1" applyFill="1" applyBorder="1"/>
    <xf numFmtId="3" fontId="0" fillId="16" borderId="102" xfId="0" applyNumberFormat="1" applyFill="1" applyBorder="1"/>
    <xf numFmtId="3" fontId="0" fillId="16" borderId="106" xfId="0" applyNumberFormat="1" applyFill="1" applyBorder="1"/>
    <xf numFmtId="166" fontId="0" fillId="6" borderId="115" xfId="0" applyNumberFormat="1" applyFill="1" applyBorder="1"/>
    <xf numFmtId="166" fontId="0" fillId="6" borderId="104" xfId="0" applyNumberFormat="1" applyFill="1" applyBorder="1"/>
    <xf numFmtId="166" fontId="0" fillId="6" borderId="59" xfId="0" applyNumberFormat="1" applyFill="1" applyBorder="1"/>
    <xf numFmtId="166" fontId="0" fillId="32" borderId="59" xfId="0" applyNumberFormat="1" applyFill="1" applyBorder="1"/>
    <xf numFmtId="166" fontId="47" fillId="32" borderId="59" xfId="0" applyNumberFormat="1" applyFont="1" applyFill="1" applyBorder="1"/>
    <xf numFmtId="3" fontId="0" fillId="6" borderId="94" xfId="0" applyNumberFormat="1" applyFill="1" applyBorder="1"/>
    <xf numFmtId="3" fontId="0" fillId="6" borderId="103" xfId="0" applyNumberFormat="1" applyFill="1" applyBorder="1"/>
    <xf numFmtId="3" fontId="0" fillId="6" borderId="60" xfId="0" applyNumberFormat="1" applyFill="1" applyBorder="1"/>
    <xf numFmtId="166" fontId="3" fillId="0" borderId="143" xfId="17" applyNumberFormat="1" applyFont="1" applyBorder="1" applyAlignment="1" applyProtection="1">
      <alignment horizontal="center"/>
      <protection locked="0"/>
    </xf>
    <xf numFmtId="166" fontId="2" fillId="0" borderId="54" xfId="17" applyNumberFormat="1" applyBorder="1" applyAlignment="1" applyProtection="1">
      <alignment horizontal="center"/>
      <protection locked="0"/>
    </xf>
    <xf numFmtId="166" fontId="2" fillId="0" borderId="163" xfId="17" applyNumberFormat="1" applyBorder="1" applyAlignment="1" applyProtection="1">
      <alignment horizontal="center" vertical="center"/>
      <protection locked="0"/>
    </xf>
    <xf numFmtId="166" fontId="3" fillId="0" borderId="143" xfId="17" applyNumberFormat="1" applyFont="1" applyBorder="1" applyAlignment="1" applyProtection="1">
      <alignment horizontal="center" vertical="center"/>
      <protection locked="0"/>
    </xf>
    <xf numFmtId="166" fontId="2" fillId="0" borderId="54" xfId="17" applyNumberFormat="1" applyBorder="1" applyAlignment="1" applyProtection="1">
      <alignment horizontal="center" vertical="center"/>
      <protection locked="0"/>
    </xf>
    <xf numFmtId="166" fontId="3" fillId="0" borderId="67" xfId="17" applyNumberFormat="1" applyFont="1" applyBorder="1" applyAlignment="1" applyProtection="1">
      <alignment horizontal="center" vertical="center"/>
      <protection locked="0"/>
    </xf>
    <xf numFmtId="0" fontId="2" fillId="32" borderId="0" xfId="17" applyFill="1" applyAlignment="1">
      <alignment vertical="center"/>
    </xf>
    <xf numFmtId="0" fontId="2" fillId="32" borderId="0" xfId="17" applyFill="1" applyAlignment="1">
      <alignment horizontal="center" vertical="center"/>
    </xf>
    <xf numFmtId="10" fontId="3" fillId="32" borderId="0" xfId="0" applyNumberFormat="1" applyFont="1" applyFill="1" applyAlignment="1">
      <alignment horizontal="center" vertical="center"/>
    </xf>
    <xf numFmtId="0" fontId="2" fillId="32" borderId="0" xfId="17" applyFill="1" applyAlignment="1">
      <alignment horizontal="left"/>
    </xf>
    <xf numFmtId="0" fontId="2" fillId="32" borderId="0" xfId="17" applyFill="1"/>
    <xf numFmtId="3" fontId="0" fillId="2" borderId="0" xfId="9" applyNumberFormat="1" applyFont="1" applyFill="1" applyBorder="1" applyProtection="1"/>
    <xf numFmtId="3" fontId="0" fillId="2" borderId="0" xfId="1" applyNumberFormat="1" applyFont="1" applyFill="1" applyBorder="1" applyProtection="1"/>
    <xf numFmtId="3" fontId="0" fillId="2" borderId="8" xfId="9" applyNumberFormat="1" applyFont="1" applyFill="1" applyBorder="1" applyProtection="1"/>
    <xf numFmtId="0" fontId="8" fillId="2" borderId="0" xfId="0" quotePrefix="1" applyFont="1" applyFill="1" applyAlignment="1">
      <alignment horizontal="left" vertical="center"/>
    </xf>
    <xf numFmtId="0" fontId="6" fillId="2" borderId="0" xfId="0" applyFont="1" applyFill="1"/>
    <xf numFmtId="3" fontId="23" fillId="2" borderId="0" xfId="9" applyNumberFormat="1" applyFont="1" applyFill="1" applyBorder="1" applyProtection="1"/>
    <xf numFmtId="3" fontId="8" fillId="2" borderId="0" xfId="9" applyNumberFormat="1" applyFont="1" applyFill="1" applyBorder="1" applyAlignment="1" applyProtection="1">
      <alignment horizontal="left"/>
    </xf>
    <xf numFmtId="0" fontId="8" fillId="2" borderId="0" xfId="0" applyFont="1" applyFill="1" applyAlignment="1">
      <alignment horizontal="left" vertical="center"/>
    </xf>
    <xf numFmtId="3" fontId="0" fillId="2" borderId="0" xfId="0" applyNumberFormat="1" applyFill="1"/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2" borderId="140" xfId="0" applyFont="1" applyFill="1" applyBorder="1" applyAlignment="1">
      <alignment vertical="top"/>
    </xf>
    <xf numFmtId="0" fontId="5" fillId="2" borderId="3" xfId="0" applyFont="1" applyFill="1" applyBorder="1" applyAlignment="1">
      <alignment wrapText="1"/>
    </xf>
    <xf numFmtId="166" fontId="4" fillId="2" borderId="85" xfId="0" applyNumberFormat="1" applyFont="1" applyFill="1" applyBorder="1"/>
    <xf numFmtId="165" fontId="0" fillId="2" borderId="0" xfId="9" applyNumberFormat="1" applyFont="1" applyFill="1" applyBorder="1" applyProtection="1"/>
    <xf numFmtId="165" fontId="0" fillId="2" borderId="0" xfId="1" applyNumberFormat="1" applyFont="1" applyFill="1" applyBorder="1" applyProtection="1"/>
    <xf numFmtId="165" fontId="0" fillId="2" borderId="8" xfId="9" applyNumberFormat="1" applyFont="1" applyFill="1" applyBorder="1" applyProtection="1"/>
    <xf numFmtId="0" fontId="6" fillId="2" borderId="140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vertical="top" wrapText="1"/>
    </xf>
    <xf numFmtId="0" fontId="6" fillId="2" borderId="164" xfId="0" applyFont="1" applyFill="1" applyBorder="1" applyAlignment="1">
      <alignment vertical="top"/>
    </xf>
    <xf numFmtId="0" fontId="5" fillId="2" borderId="165" xfId="0" applyFont="1" applyFill="1" applyBorder="1" applyAlignment="1">
      <alignment vertical="top" wrapText="1"/>
    </xf>
    <xf numFmtId="166" fontId="4" fillId="2" borderId="166" xfId="0" applyNumberFormat="1" applyFont="1" applyFill="1" applyBorder="1"/>
    <xf numFmtId="0" fontId="6" fillId="2" borderId="7" xfId="0" applyFont="1" applyFill="1" applyBorder="1" applyAlignment="1">
      <alignment vertical="top"/>
    </xf>
    <xf numFmtId="0" fontId="5" fillId="2" borderId="0" xfId="0" applyFont="1" applyFill="1" applyAlignment="1">
      <alignment vertical="top" wrapText="1"/>
    </xf>
    <xf numFmtId="166" fontId="4" fillId="2" borderId="0" xfId="0" applyNumberFormat="1" applyFont="1" applyFill="1"/>
    <xf numFmtId="165" fontId="2" fillId="2" borderId="0" xfId="1" applyNumberFormat="1" applyFont="1" applyFill="1" applyBorder="1" applyAlignment="1" applyProtection="1">
      <alignment horizontal="left"/>
    </xf>
    <xf numFmtId="0" fontId="6" fillId="2" borderId="167" xfId="0" applyFont="1" applyFill="1" applyBorder="1"/>
    <xf numFmtId="0" fontId="5" fillId="2" borderId="53" xfId="0" applyFont="1" applyFill="1" applyBorder="1" applyAlignment="1">
      <alignment vertical="top" wrapText="1"/>
    </xf>
    <xf numFmtId="166" fontId="4" fillId="2" borderId="168" xfId="0" applyNumberFormat="1" applyFont="1" applyFill="1" applyBorder="1"/>
    <xf numFmtId="0" fontId="3" fillId="5" borderId="3" xfId="0" applyFont="1" applyFill="1" applyBorder="1" applyAlignment="1">
      <alignment horizontal="center"/>
    </xf>
    <xf numFmtId="0" fontId="3" fillId="5" borderId="85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top" wrapText="1"/>
    </xf>
    <xf numFmtId="0" fontId="3" fillId="5" borderId="59" xfId="0" applyFont="1" applyFill="1" applyBorder="1" applyAlignment="1">
      <alignment horizontal="center"/>
    </xf>
    <xf numFmtId="0" fontId="7" fillId="2" borderId="140" xfId="0" applyFont="1" applyFill="1" applyBorder="1"/>
    <xf numFmtId="0" fontId="4" fillId="2" borderId="140" xfId="0" applyFont="1" applyFill="1" applyBorder="1"/>
    <xf numFmtId="166" fontId="3" fillId="2" borderId="3" xfId="9" applyNumberFormat="1" applyFont="1" applyFill="1" applyBorder="1" applyAlignment="1" applyProtection="1">
      <alignment horizontal="center"/>
    </xf>
    <xf numFmtId="166" fontId="3" fillId="2" borderId="85" xfId="9" applyNumberFormat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left"/>
    </xf>
    <xf numFmtId="165" fontId="20" fillId="2" borderId="0" xfId="9" applyNumberFormat="1" applyFont="1" applyFill="1" applyBorder="1" applyProtection="1"/>
    <xf numFmtId="165" fontId="20" fillId="2" borderId="8" xfId="9" applyNumberFormat="1" applyFont="1" applyFill="1" applyBorder="1" applyProtection="1"/>
    <xf numFmtId="166" fontId="3" fillId="2" borderId="0" xfId="9" applyNumberFormat="1" applyFont="1" applyFill="1" applyBorder="1" applyAlignment="1" applyProtection="1">
      <alignment horizontal="center"/>
    </xf>
    <xf numFmtId="166" fontId="20" fillId="2" borderId="0" xfId="9" applyNumberFormat="1" applyFont="1" applyFill="1" applyBorder="1" applyProtection="1"/>
    <xf numFmtId="165" fontId="20" fillId="2" borderId="0" xfId="1" applyNumberFormat="1" applyFont="1" applyFill="1" applyBorder="1" applyProtection="1"/>
    <xf numFmtId="165" fontId="30" fillId="2" borderId="0" xfId="1" applyNumberFormat="1" applyFont="1" applyFill="1" applyBorder="1" applyProtection="1"/>
    <xf numFmtId="165" fontId="30" fillId="2" borderId="0" xfId="9" applyNumberFormat="1" applyFont="1" applyFill="1" applyBorder="1" applyProtection="1"/>
    <xf numFmtId="165" fontId="2" fillId="2" borderId="0" xfId="1" applyNumberFormat="1" applyFont="1" applyFill="1" applyBorder="1" applyProtection="1"/>
    <xf numFmtId="0" fontId="7" fillId="2" borderId="139" xfId="0" applyFont="1" applyFill="1" applyBorder="1"/>
    <xf numFmtId="0" fontId="5" fillId="2" borderId="56" xfId="0" applyFont="1" applyFill="1" applyBorder="1" applyAlignment="1">
      <alignment vertical="top" wrapText="1"/>
    </xf>
    <xf numFmtId="166" fontId="7" fillId="2" borderId="88" xfId="0" applyNumberFormat="1" applyFont="1" applyFill="1" applyBorder="1"/>
    <xf numFmtId="165" fontId="3" fillId="2" borderId="105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165" fontId="7" fillId="2" borderId="88" xfId="0" applyNumberFormat="1" applyFont="1" applyFill="1" applyBorder="1"/>
    <xf numFmtId="0" fontId="7" fillId="2" borderId="164" xfId="0" applyFont="1" applyFill="1" applyBorder="1"/>
    <xf numFmtId="0" fontId="6" fillId="2" borderId="165" xfId="0" applyFont="1" applyFill="1" applyBorder="1" applyAlignment="1">
      <alignment vertical="top" wrapText="1"/>
    </xf>
    <xf numFmtId="166" fontId="9" fillId="17" borderId="166" xfId="0" applyNumberFormat="1" applyFont="1" applyFill="1" applyBorder="1"/>
    <xf numFmtId="166" fontId="20" fillId="2" borderId="105" xfId="9" applyNumberFormat="1" applyFont="1" applyFill="1" applyBorder="1" applyProtection="1"/>
    <xf numFmtId="166" fontId="20" fillId="2" borderId="8" xfId="9" applyNumberFormat="1" applyFont="1" applyFill="1" applyBorder="1" applyProtection="1"/>
    <xf numFmtId="0" fontId="2" fillId="2" borderId="0" xfId="0" applyFont="1" applyFill="1" applyAlignment="1">
      <alignment vertical="top" wrapText="1"/>
    </xf>
    <xf numFmtId="165" fontId="0" fillId="2" borderId="0" xfId="0" applyNumberFormat="1" applyFill="1"/>
    <xf numFmtId="165" fontId="2" fillId="2" borderId="0" xfId="9" applyNumberFormat="1" applyFont="1" applyFill="1" applyBorder="1" applyProtection="1"/>
    <xf numFmtId="165" fontId="2" fillId="2" borderId="10" xfId="9" applyNumberFormat="1" applyFont="1" applyFill="1" applyBorder="1" applyProtection="1"/>
    <xf numFmtId="165" fontId="0" fillId="2" borderId="10" xfId="0" applyNumberFormat="1" applyFill="1" applyBorder="1"/>
    <xf numFmtId="165" fontId="0" fillId="2" borderId="10" xfId="9" applyNumberFormat="1" applyFont="1" applyFill="1" applyBorder="1" applyProtection="1"/>
    <xf numFmtId="165" fontId="0" fillId="2" borderId="10" xfId="1" applyNumberFormat="1" applyFont="1" applyFill="1" applyBorder="1" applyProtection="1"/>
    <xf numFmtId="165" fontId="0" fillId="2" borderId="11" xfId="9" applyNumberFormat="1" applyFont="1" applyFill="1" applyBorder="1" applyProtection="1"/>
    <xf numFmtId="165" fontId="0" fillId="0" borderId="0" xfId="9" applyNumberFormat="1" applyFont="1" applyBorder="1" applyProtection="1"/>
    <xf numFmtId="165" fontId="0" fillId="0" borderId="0" xfId="1" applyNumberFormat="1" applyFont="1" applyProtection="1"/>
    <xf numFmtId="165" fontId="0" fillId="0" borderId="0" xfId="9" applyNumberFormat="1" applyFont="1" applyProtection="1"/>
    <xf numFmtId="166" fontId="0" fillId="0" borderId="0" xfId="9" applyNumberFormat="1" applyFont="1" applyProtection="1"/>
    <xf numFmtId="0" fontId="30" fillId="0" borderId="0" xfId="0" applyFont="1" applyAlignment="1">
      <alignment wrapText="1"/>
    </xf>
    <xf numFmtId="4" fontId="7" fillId="2" borderId="85" xfId="0" applyNumberFormat="1" applyFont="1" applyFill="1" applyBorder="1"/>
    <xf numFmtId="166" fontId="7" fillId="0" borderId="169" xfId="0" applyNumberFormat="1" applyFont="1" applyBorder="1" applyProtection="1">
      <protection locked="0"/>
    </xf>
    <xf numFmtId="166" fontId="7" fillId="0" borderId="28" xfId="0" applyNumberFormat="1" applyFont="1" applyBorder="1" applyProtection="1">
      <protection locked="0"/>
    </xf>
    <xf numFmtId="166" fontId="7" fillId="0" borderId="120" xfId="0" applyNumberFormat="1" applyFont="1" applyBorder="1" applyProtection="1">
      <protection locked="0"/>
    </xf>
    <xf numFmtId="3" fontId="45" fillId="32" borderId="0" xfId="9" applyNumberFormat="1" applyFont="1" applyFill="1" applyProtection="1"/>
    <xf numFmtId="166" fontId="45" fillId="32" borderId="0" xfId="9" applyNumberFormat="1" applyFont="1" applyFill="1" applyProtection="1"/>
    <xf numFmtId="165" fontId="45" fillId="32" borderId="0" xfId="9" applyNumberFormat="1" applyFont="1" applyFill="1" applyProtection="1"/>
    <xf numFmtId="165" fontId="5" fillId="32" borderId="0" xfId="9" applyNumberFormat="1" applyFont="1" applyFill="1" applyBorder="1" applyAlignment="1" applyProtection="1">
      <alignment horizontal="center" wrapText="1"/>
    </xf>
    <xf numFmtId="0" fontId="0" fillId="32" borderId="0" xfId="0" applyFill="1" applyAlignment="1">
      <alignment horizontal="center" wrapText="1"/>
    </xf>
    <xf numFmtId="165" fontId="37" fillId="32" borderId="0" xfId="9" applyNumberFormat="1" applyFont="1" applyFill="1" applyProtection="1"/>
    <xf numFmtId="3" fontId="37" fillId="32" borderId="0" xfId="9" applyNumberFormat="1" applyFont="1" applyFill="1" applyProtection="1"/>
    <xf numFmtId="3" fontId="37" fillId="32" borderId="0" xfId="9" applyNumberFormat="1" applyFont="1" applyFill="1"/>
    <xf numFmtId="165" fontId="37" fillId="32" borderId="0" xfId="9" applyNumberFormat="1" applyFont="1" applyFill="1"/>
    <xf numFmtId="165" fontId="3" fillId="32" borderId="0" xfId="9" applyNumberFormat="1" applyFont="1" applyFill="1" applyAlignment="1">
      <alignment horizontal="center" vertical="center"/>
    </xf>
    <xf numFmtId="3" fontId="3" fillId="32" borderId="0" xfId="9" applyNumberFormat="1" applyFont="1" applyFill="1" applyBorder="1" applyAlignment="1">
      <alignment horizontal="center"/>
    </xf>
    <xf numFmtId="165" fontId="37" fillId="32" borderId="0" xfId="9" applyNumberFormat="1" applyFont="1" applyFill="1" applyBorder="1" applyProtection="1"/>
    <xf numFmtId="3" fontId="0" fillId="32" borderId="0" xfId="0" applyNumberFormat="1" applyFill="1"/>
    <xf numFmtId="165" fontId="37" fillId="32" borderId="0" xfId="9" applyNumberFormat="1" applyFont="1" applyFill="1" applyBorder="1"/>
    <xf numFmtId="0" fontId="2" fillId="20" borderId="7" xfId="0" applyFont="1" applyFill="1" applyBorder="1"/>
    <xf numFmtId="0" fontId="2" fillId="20" borderId="0" xfId="0" applyFont="1" applyFill="1" applyAlignment="1">
      <alignment horizontal="center"/>
    </xf>
    <xf numFmtId="0" fontId="2" fillId="20" borderId="0" xfId="0" applyFont="1" applyFill="1"/>
    <xf numFmtId="0" fontId="5" fillId="20" borderId="7" xfId="0" applyFont="1" applyFill="1" applyBorder="1" applyAlignment="1">
      <alignment vertical="center"/>
    </xf>
    <xf numFmtId="0" fontId="2" fillId="20" borderId="0" xfId="0" applyFont="1" applyFill="1" applyAlignment="1">
      <alignment vertical="center" wrapText="1" readingOrder="1"/>
    </xf>
    <xf numFmtId="0" fontId="50" fillId="34" borderId="15" xfId="0" applyFont="1" applyFill="1" applyBorder="1"/>
    <xf numFmtId="0" fontId="51" fillId="34" borderId="15" xfId="0" applyFont="1" applyFill="1" applyBorder="1" applyAlignment="1">
      <alignment horizontal="right"/>
    </xf>
    <xf numFmtId="166" fontId="51" fillId="34" borderId="15" xfId="0" applyNumberFormat="1" applyFont="1" applyFill="1" applyBorder="1" applyAlignment="1">
      <alignment horizontal="center"/>
    </xf>
    <xf numFmtId="166" fontId="51" fillId="34" borderId="160" xfId="0" applyNumberFormat="1" applyFont="1" applyFill="1" applyBorder="1" applyAlignment="1">
      <alignment horizontal="center"/>
    </xf>
    <xf numFmtId="0" fontId="0" fillId="20" borderId="0" xfId="0" applyFill="1"/>
    <xf numFmtId="0" fontId="2" fillId="20" borderId="4" xfId="0" applyFont="1" applyFill="1" applyBorder="1"/>
    <xf numFmtId="0" fontId="3" fillId="20" borderId="5" xfId="0" applyFont="1" applyFill="1" applyBorder="1" applyAlignment="1">
      <alignment horizontal="left" vertical="top" wrapText="1"/>
    </xf>
    <xf numFmtId="0" fontId="2" fillId="20" borderId="5" xfId="0" applyFont="1" applyFill="1" applyBorder="1"/>
    <xf numFmtId="0" fontId="2" fillId="20" borderId="5" xfId="0" applyFont="1" applyFill="1" applyBorder="1" applyAlignment="1">
      <alignment horizontal="center"/>
    </xf>
    <xf numFmtId="0" fontId="2" fillId="20" borderId="6" xfId="0" applyFont="1" applyFill="1" applyBorder="1"/>
    <xf numFmtId="0" fontId="2" fillId="20" borderId="8" xfId="0" applyFont="1" applyFill="1" applyBorder="1"/>
    <xf numFmtId="0" fontId="0" fillId="20" borderId="8" xfId="0" applyFill="1" applyBorder="1"/>
    <xf numFmtId="0" fontId="0" fillId="20" borderId="9" xfId="0" applyFill="1" applyBorder="1"/>
    <xf numFmtId="0" fontId="0" fillId="20" borderId="10" xfId="0" applyFill="1" applyBorder="1"/>
    <xf numFmtId="0" fontId="0" fillId="20" borderId="11" xfId="0" applyFill="1" applyBorder="1"/>
    <xf numFmtId="0" fontId="0" fillId="20" borderId="6" xfId="0" applyFill="1" applyBorder="1"/>
    <xf numFmtId="0" fontId="0" fillId="32" borderId="29" xfId="0" applyFill="1" applyBorder="1"/>
    <xf numFmtId="0" fontId="0" fillId="32" borderId="34" xfId="0" applyFill="1" applyBorder="1" applyAlignment="1">
      <alignment horizontal="center" vertical="center"/>
    </xf>
    <xf numFmtId="0" fontId="0" fillId="32" borderId="34" xfId="0" applyFill="1" applyBorder="1" applyAlignment="1">
      <alignment horizontal="center"/>
    </xf>
    <xf numFmtId="0" fontId="0" fillId="32" borderId="34" xfId="0" applyFill="1" applyBorder="1" applyAlignment="1">
      <alignment vertical="center"/>
    </xf>
    <xf numFmtId="0" fontId="0" fillId="32" borderId="34" xfId="0" applyFill="1" applyBorder="1"/>
    <xf numFmtId="0" fontId="0" fillId="32" borderId="7" xfId="0" applyFill="1" applyBorder="1"/>
    <xf numFmtId="0" fontId="5" fillId="32" borderId="5" xfId="0" applyFont="1" applyFill="1" applyBorder="1"/>
    <xf numFmtId="0" fontId="5" fillId="32" borderId="0" xfId="0" applyFont="1" applyFill="1" applyAlignment="1">
      <alignment horizontal="right" vertical="center"/>
    </xf>
    <xf numFmtId="0" fontId="0" fillId="32" borderId="0" xfId="0" applyFill="1" applyAlignment="1">
      <alignment vertical="center" wrapText="1"/>
    </xf>
    <xf numFmtId="0" fontId="3" fillId="32" borderId="10" xfId="0" applyFont="1" applyFill="1" applyBorder="1" applyAlignment="1">
      <alignment wrapText="1"/>
    </xf>
    <xf numFmtId="0" fontId="3" fillId="32" borderId="0" xfId="0" applyFont="1" applyFill="1" applyAlignment="1">
      <alignment wrapText="1"/>
    </xf>
    <xf numFmtId="10" fontId="3" fillId="32" borderId="169" xfId="9" applyNumberFormat="1" applyFont="1" applyFill="1" applyBorder="1" applyAlignment="1" applyProtection="1">
      <alignment horizontal="center"/>
    </xf>
    <xf numFmtId="0" fontId="5" fillId="32" borderId="169" xfId="0" applyFont="1" applyFill="1" applyBorder="1" applyAlignment="1">
      <alignment wrapText="1"/>
    </xf>
    <xf numFmtId="10" fontId="3" fillId="32" borderId="120" xfId="9" applyNumberFormat="1" applyFont="1" applyFill="1" applyBorder="1" applyAlignment="1" applyProtection="1">
      <alignment horizontal="center"/>
    </xf>
    <xf numFmtId="0" fontId="5" fillId="32" borderId="120" xfId="0" applyFont="1" applyFill="1" applyBorder="1" applyAlignment="1">
      <alignment vertical="top" wrapText="1"/>
    </xf>
    <xf numFmtId="0" fontId="3" fillId="35" borderId="67" xfId="0" applyFont="1" applyFill="1" applyBorder="1" applyAlignment="1">
      <alignment horizontal="center"/>
    </xf>
    <xf numFmtId="0" fontId="5" fillId="32" borderId="153" xfId="0" applyFont="1" applyFill="1" applyBorder="1" applyAlignment="1">
      <alignment vertical="top" wrapText="1"/>
    </xf>
    <xf numFmtId="166" fontId="5" fillId="32" borderId="120" xfId="0" applyNumberFormat="1" applyFont="1" applyFill="1" applyBorder="1"/>
    <xf numFmtId="166" fontId="7" fillId="32" borderId="169" xfId="0" applyNumberFormat="1" applyFont="1" applyFill="1" applyBorder="1"/>
    <xf numFmtId="0" fontId="5" fillId="32" borderId="169" xfId="0" applyFont="1" applyFill="1" applyBorder="1" applyAlignment="1">
      <alignment vertical="top" wrapText="1"/>
    </xf>
    <xf numFmtId="166" fontId="7" fillId="32" borderId="120" xfId="0" applyNumberFormat="1" applyFont="1" applyFill="1" applyBorder="1"/>
    <xf numFmtId="166" fontId="4" fillId="32" borderId="120" xfId="0" applyNumberFormat="1" applyFont="1" applyFill="1" applyBorder="1"/>
    <xf numFmtId="0" fontId="5" fillId="32" borderId="143" xfId="0" applyFont="1" applyFill="1" applyBorder="1" applyAlignment="1">
      <alignment horizontal="center" vertical="center"/>
    </xf>
    <xf numFmtId="0" fontId="5" fillId="32" borderId="143" xfId="0" applyFont="1" applyFill="1" applyBorder="1" applyAlignment="1">
      <alignment horizontal="center"/>
    </xf>
    <xf numFmtId="9" fontId="5" fillId="32" borderId="170" xfId="0" applyNumberFormat="1" applyFont="1" applyFill="1" applyBorder="1" applyAlignment="1">
      <alignment horizontal="center"/>
    </xf>
    <xf numFmtId="0" fontId="5" fillId="32" borderId="171" xfId="0" applyFont="1" applyFill="1" applyBorder="1" applyAlignment="1">
      <alignment horizontal="center"/>
    </xf>
    <xf numFmtId="0" fontId="5" fillId="32" borderId="47" xfId="0" applyFont="1" applyFill="1" applyBorder="1" applyAlignment="1">
      <alignment horizontal="center"/>
    </xf>
    <xf numFmtId="0" fontId="5" fillId="32" borderId="6" xfId="0" applyFont="1" applyFill="1" applyBorder="1" applyAlignment="1">
      <alignment horizontal="center"/>
    </xf>
    <xf numFmtId="0" fontId="5" fillId="32" borderId="172" xfId="0" applyFont="1" applyFill="1" applyBorder="1" applyAlignment="1">
      <alignment horizontal="center"/>
    </xf>
    <xf numFmtId="0" fontId="5" fillId="32" borderId="10" xfId="0" applyFont="1" applyFill="1" applyBorder="1" applyAlignment="1">
      <alignment horizontal="center"/>
    </xf>
    <xf numFmtId="0" fontId="5" fillId="32" borderId="13" xfId="0" applyFont="1" applyFill="1" applyBorder="1" applyAlignment="1">
      <alignment horizontal="center"/>
    </xf>
    <xf numFmtId="0" fontId="5" fillId="32" borderId="11" xfId="0" applyFont="1" applyFill="1" applyBorder="1" applyAlignment="1">
      <alignment horizontal="center"/>
    </xf>
    <xf numFmtId="166" fontId="4" fillId="32" borderId="173" xfId="0" applyNumberFormat="1" applyFont="1" applyFill="1" applyBorder="1" applyAlignment="1">
      <alignment horizontal="right"/>
    </xf>
    <xf numFmtId="166" fontId="4" fillId="32" borderId="174" xfId="0" applyNumberFormat="1" applyFont="1" applyFill="1" applyBorder="1" applyAlignment="1">
      <alignment horizontal="right"/>
    </xf>
    <xf numFmtId="10" fontId="4" fillId="32" borderId="8" xfId="0" applyNumberFormat="1" applyFont="1" applyFill="1" applyBorder="1" applyAlignment="1">
      <alignment horizontal="right"/>
    </xf>
    <xf numFmtId="10" fontId="4" fillId="32" borderId="6" xfId="0" applyNumberFormat="1" applyFont="1" applyFill="1" applyBorder="1" applyAlignment="1">
      <alignment horizontal="right"/>
    </xf>
    <xf numFmtId="10" fontId="4" fillId="32" borderId="89" xfId="0" applyNumberFormat="1" applyFont="1" applyFill="1" applyBorder="1" applyAlignment="1">
      <alignment horizontal="right"/>
    </xf>
    <xf numFmtId="166" fontId="4" fillId="32" borderId="89" xfId="0" applyNumberFormat="1" applyFont="1" applyFill="1" applyBorder="1" applyAlignment="1">
      <alignment horizontal="right"/>
    </xf>
    <xf numFmtId="166" fontId="4" fillId="32" borderId="175" xfId="0" applyNumberFormat="1" applyFont="1" applyFill="1" applyBorder="1" applyAlignment="1">
      <alignment horizontal="right"/>
    </xf>
    <xf numFmtId="166" fontId="4" fillId="32" borderId="139" xfId="0" applyNumberFormat="1" applyFont="1" applyFill="1" applyBorder="1"/>
    <xf numFmtId="166" fontId="4" fillId="32" borderId="34" xfId="0" applyNumberFormat="1" applyFont="1" applyFill="1" applyBorder="1"/>
    <xf numFmtId="166" fontId="4" fillId="32" borderId="56" xfId="0" applyNumberFormat="1" applyFont="1" applyFill="1" applyBorder="1"/>
    <xf numFmtId="165" fontId="4" fillId="32" borderId="113" xfId="0" applyNumberFormat="1" applyFont="1" applyFill="1" applyBorder="1"/>
    <xf numFmtId="165" fontId="4" fillId="32" borderId="105" xfId="0" applyNumberFormat="1" applyFont="1" applyFill="1" applyBorder="1"/>
    <xf numFmtId="165" fontId="4" fillId="32" borderId="51" xfId="0" applyNumberFormat="1" applyFont="1" applyFill="1" applyBorder="1"/>
    <xf numFmtId="165" fontId="4" fillId="32" borderId="172" xfId="0" applyNumberFormat="1" applyFont="1" applyFill="1" applyBorder="1"/>
    <xf numFmtId="0" fontId="4" fillId="32" borderId="167" xfId="0" applyFont="1" applyFill="1" applyBorder="1"/>
    <xf numFmtId="165" fontId="4" fillId="32" borderId="176" xfId="0" applyNumberFormat="1" applyFont="1" applyFill="1" applyBorder="1"/>
    <xf numFmtId="165" fontId="4" fillId="32" borderId="171" xfId="0" applyNumberFormat="1" applyFont="1" applyFill="1" applyBorder="1"/>
    <xf numFmtId="165" fontId="4" fillId="32" borderId="47" xfId="0" applyNumberFormat="1" applyFont="1" applyFill="1" applyBorder="1"/>
    <xf numFmtId="165" fontId="4" fillId="32" borderId="140" xfId="0" applyNumberFormat="1" applyFont="1" applyFill="1" applyBorder="1"/>
    <xf numFmtId="165" fontId="4" fillId="32" borderId="115" xfId="0" applyNumberFormat="1" applyFont="1" applyFill="1" applyBorder="1"/>
    <xf numFmtId="165" fontId="4" fillId="32" borderId="3" xfId="0" applyNumberFormat="1" applyFont="1" applyFill="1" applyBorder="1"/>
    <xf numFmtId="166" fontId="4" fillId="32" borderId="109" xfId="0" applyNumberFormat="1" applyFont="1" applyFill="1" applyBorder="1"/>
    <xf numFmtId="166" fontId="4" fillId="32" borderId="121" xfId="0" applyNumberFormat="1" applyFont="1" applyFill="1" applyBorder="1"/>
    <xf numFmtId="166" fontId="4" fillId="32" borderId="65" xfId="0" applyNumberFormat="1" applyFont="1" applyFill="1" applyBorder="1"/>
    <xf numFmtId="166" fontId="4" fillId="32" borderId="55" xfId="0" applyNumberFormat="1" applyFont="1" applyFill="1" applyBorder="1"/>
    <xf numFmtId="166" fontId="4" fillId="32" borderId="27" xfId="0" applyNumberFormat="1" applyFont="1" applyFill="1" applyBorder="1"/>
    <xf numFmtId="166" fontId="4" fillId="32" borderId="3" xfId="0" applyNumberFormat="1" applyFont="1" applyFill="1" applyBorder="1"/>
    <xf numFmtId="165" fontId="4" fillId="32" borderId="28" xfId="0" applyNumberFormat="1" applyFont="1" applyFill="1" applyBorder="1"/>
    <xf numFmtId="165" fontId="4" fillId="32" borderId="2" xfId="0" applyNumberFormat="1" applyFont="1" applyFill="1" applyBorder="1"/>
    <xf numFmtId="166" fontId="4" fillId="32" borderId="17" xfId="0" applyNumberFormat="1" applyFont="1" applyFill="1" applyBorder="1"/>
    <xf numFmtId="166" fontId="4" fillId="32" borderId="165" xfId="0" applyNumberFormat="1" applyFont="1" applyFill="1" applyBorder="1"/>
    <xf numFmtId="0" fontId="16" fillId="32" borderId="16" xfId="0" applyFont="1" applyFill="1" applyBorder="1"/>
    <xf numFmtId="166" fontId="5" fillId="32" borderId="177" xfId="0" applyNumberFormat="1" applyFont="1" applyFill="1" applyBorder="1"/>
    <xf numFmtId="0" fontId="16" fillId="32" borderId="9" xfId="0" applyFont="1" applyFill="1" applyBorder="1"/>
    <xf numFmtId="166" fontId="5" fillId="32" borderId="11" xfId="0" applyNumberFormat="1" applyFont="1" applyFill="1" applyBorder="1"/>
    <xf numFmtId="166" fontId="4" fillId="32" borderId="6" xfId="0" applyNumberFormat="1" applyFont="1" applyFill="1" applyBorder="1"/>
    <xf numFmtId="166" fontId="4" fillId="32" borderId="178" xfId="0" applyNumberFormat="1" applyFont="1" applyFill="1" applyBorder="1"/>
    <xf numFmtId="166" fontId="4" fillId="32" borderId="11" xfId="0" applyNumberFormat="1" applyFont="1" applyFill="1" applyBorder="1"/>
    <xf numFmtId="166" fontId="4" fillId="32" borderId="170" xfId="0" applyNumberFormat="1" applyFont="1" applyFill="1" applyBorder="1"/>
    <xf numFmtId="166" fontId="4" fillId="32" borderId="172" xfId="0" applyNumberFormat="1" applyFont="1" applyFill="1" applyBorder="1"/>
    <xf numFmtId="166" fontId="4" fillId="32" borderId="54" xfId="0" applyNumberFormat="1" applyFont="1" applyFill="1" applyBorder="1" applyProtection="1">
      <protection locked="0"/>
    </xf>
    <xf numFmtId="166" fontId="4" fillId="32" borderId="65" xfId="0" applyNumberFormat="1" applyFont="1" applyFill="1" applyBorder="1" applyProtection="1">
      <protection locked="0"/>
    </xf>
    <xf numFmtId="166" fontId="4" fillId="32" borderId="55" xfId="0" applyNumberFormat="1" applyFont="1" applyFill="1" applyBorder="1" applyProtection="1">
      <protection locked="0"/>
    </xf>
    <xf numFmtId="166" fontId="4" fillId="32" borderId="121" xfId="0" applyNumberFormat="1" applyFont="1" applyFill="1" applyBorder="1" applyProtection="1">
      <protection locked="0"/>
    </xf>
    <xf numFmtId="166" fontId="4" fillId="32" borderId="46" xfId="0" applyNumberFormat="1" applyFont="1" applyFill="1" applyBorder="1"/>
    <xf numFmtId="166" fontId="4" fillId="32" borderId="54" xfId="0" applyNumberFormat="1" applyFont="1" applyFill="1" applyBorder="1"/>
    <xf numFmtId="166" fontId="4" fillId="32" borderId="51" xfId="0" applyNumberFormat="1" applyFont="1" applyFill="1" applyBorder="1"/>
    <xf numFmtId="166" fontId="4" fillId="32" borderId="58" xfId="0" applyNumberFormat="1" applyFont="1" applyFill="1" applyBorder="1"/>
    <xf numFmtId="166" fontId="4" fillId="32" borderId="8" xfId="0" applyNumberFormat="1" applyFont="1" applyFill="1" applyBorder="1" applyAlignment="1">
      <alignment horizontal="right"/>
    </xf>
    <xf numFmtId="166" fontId="4" fillId="32" borderId="113" xfId="0" applyNumberFormat="1" applyFont="1" applyFill="1" applyBorder="1"/>
    <xf numFmtId="166" fontId="4" fillId="32" borderId="8" xfId="0" applyNumberFormat="1" applyFont="1" applyFill="1" applyBorder="1"/>
    <xf numFmtId="7" fontId="4" fillId="0" borderId="65" xfId="0" applyNumberFormat="1" applyFont="1" applyBorder="1" applyProtection="1">
      <protection locked="0"/>
    </xf>
    <xf numFmtId="166" fontId="4" fillId="32" borderId="142" xfId="17" applyNumberFormat="1" applyFont="1" applyFill="1" applyBorder="1"/>
    <xf numFmtId="166" fontId="4" fillId="32" borderId="116" xfId="0" applyNumberFormat="1" applyFont="1" applyFill="1" applyBorder="1" applyAlignment="1">
      <alignment horizontal="right"/>
    </xf>
    <xf numFmtId="7" fontId="4" fillId="32" borderId="110" xfId="0" applyNumberFormat="1" applyFont="1" applyFill="1" applyBorder="1"/>
    <xf numFmtId="7" fontId="4" fillId="0" borderId="140" xfId="0" applyNumberFormat="1" applyFont="1" applyBorder="1" applyProtection="1">
      <protection locked="0"/>
    </xf>
    <xf numFmtId="166" fontId="4" fillId="0" borderId="115" xfId="0" applyNumberFormat="1" applyFont="1" applyBorder="1" applyProtection="1">
      <protection locked="0"/>
    </xf>
    <xf numFmtId="7" fontId="4" fillId="32" borderId="54" xfId="0" applyNumberFormat="1" applyFont="1" applyFill="1" applyBorder="1" applyProtection="1">
      <protection locked="0"/>
    </xf>
    <xf numFmtId="7" fontId="4" fillId="32" borderId="51" xfId="0" applyNumberFormat="1" applyFont="1" applyFill="1" applyBorder="1" applyProtection="1">
      <protection locked="0"/>
    </xf>
    <xf numFmtId="7" fontId="4" fillId="32" borderId="65" xfId="17" applyNumberFormat="1" applyFont="1" applyFill="1" applyBorder="1" applyProtection="1">
      <protection locked="0"/>
    </xf>
    <xf numFmtId="166" fontId="4" fillId="32" borderId="115" xfId="0" applyNumberFormat="1" applyFont="1" applyFill="1" applyBorder="1" applyProtection="1">
      <protection locked="0"/>
    </xf>
    <xf numFmtId="166" fontId="4" fillId="0" borderId="113" xfId="0" applyNumberFormat="1" applyFont="1" applyBorder="1" applyProtection="1">
      <protection locked="0"/>
    </xf>
    <xf numFmtId="166" fontId="4" fillId="0" borderId="140" xfId="0" applyNumberFormat="1" applyFont="1" applyBorder="1" applyProtection="1">
      <protection locked="0"/>
    </xf>
    <xf numFmtId="166" fontId="4" fillId="0" borderId="3" xfId="0" applyNumberFormat="1" applyFont="1" applyBorder="1" applyProtection="1">
      <protection locked="0"/>
    </xf>
    <xf numFmtId="166" fontId="4" fillId="32" borderId="179" xfId="0" applyNumberFormat="1" applyFont="1" applyFill="1" applyBorder="1" applyAlignment="1">
      <alignment horizontal="right"/>
    </xf>
    <xf numFmtId="4" fontId="4" fillId="0" borderId="140" xfId="0" applyNumberFormat="1" applyFont="1" applyBorder="1" applyProtection="1">
      <protection locked="0"/>
    </xf>
    <xf numFmtId="4" fontId="4" fillId="0" borderId="3" xfId="0" applyNumberFormat="1" applyFont="1" applyBorder="1" applyProtection="1">
      <protection locked="0"/>
    </xf>
    <xf numFmtId="4" fontId="4" fillId="32" borderId="3" xfId="0" applyNumberFormat="1" applyFont="1" applyFill="1" applyBorder="1"/>
    <xf numFmtId="4" fontId="4" fillId="32" borderId="89" xfId="0" applyNumberFormat="1" applyFont="1" applyFill="1" applyBorder="1" applyAlignment="1">
      <alignment horizontal="right"/>
    </xf>
    <xf numFmtId="4" fontId="4" fillId="2" borderId="60" xfId="0" applyNumberFormat="1" applyFont="1" applyFill="1" applyBorder="1"/>
    <xf numFmtId="4" fontId="4" fillId="2" borderId="3" xfId="0" applyNumberFormat="1" applyFont="1" applyFill="1" applyBorder="1"/>
    <xf numFmtId="4" fontId="4" fillId="0" borderId="58" xfId="0" applyNumberFormat="1" applyFont="1" applyBorder="1" applyProtection="1"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166" fontId="4" fillId="32" borderId="110" xfId="0" applyNumberFormat="1" applyFont="1" applyFill="1" applyBorder="1"/>
    <xf numFmtId="166" fontId="5" fillId="2" borderId="3" xfId="17" applyNumberFormat="1" applyFont="1" applyFill="1" applyBorder="1"/>
    <xf numFmtId="166" fontId="5" fillId="2" borderId="27" xfId="0" applyNumberFormat="1" applyFont="1" applyFill="1" applyBorder="1"/>
    <xf numFmtId="3" fontId="37" fillId="0" borderId="0" xfId="9" applyNumberFormat="1" applyFont="1" applyFill="1"/>
    <xf numFmtId="3" fontId="38" fillId="0" borderId="0" xfId="9" applyNumberFormat="1" applyFont="1" applyFill="1"/>
    <xf numFmtId="0" fontId="36" fillId="0" borderId="0" xfId="0" applyFont="1"/>
    <xf numFmtId="0" fontId="5" fillId="0" borderId="143" xfId="0" applyFont="1" applyBorder="1" applyAlignment="1" applyProtection="1">
      <alignment horizontal="center" vertical="center"/>
      <protection locked="0"/>
    </xf>
    <xf numFmtId="166" fontId="4" fillId="0" borderId="23" xfId="17" applyNumberFormat="1" applyFont="1" applyBorder="1" applyProtection="1">
      <protection locked="0"/>
    </xf>
    <xf numFmtId="166" fontId="4" fillId="0" borderId="180" xfId="17" applyNumberFormat="1" applyFont="1" applyBorder="1" applyProtection="1">
      <protection locked="0"/>
    </xf>
    <xf numFmtId="0" fontId="3" fillId="2" borderId="41" xfId="0" applyFont="1" applyFill="1" applyBorder="1" applyAlignment="1">
      <alignment horizontal="right"/>
    </xf>
    <xf numFmtId="2" fontId="2" fillId="2" borderId="181" xfId="0" applyNumberFormat="1" applyFont="1" applyFill="1" applyBorder="1"/>
    <xf numFmtId="166" fontId="2" fillId="2" borderId="182" xfId="0" applyNumberFormat="1" applyFont="1" applyFill="1" applyBorder="1"/>
    <xf numFmtId="166" fontId="2" fillId="6" borderId="158" xfId="0" applyNumberFormat="1" applyFont="1" applyFill="1" applyBorder="1"/>
    <xf numFmtId="0" fontId="47" fillId="0" borderId="23" xfId="0" applyFont="1" applyBorder="1" applyProtection="1">
      <protection locked="0"/>
    </xf>
    <xf numFmtId="0" fontId="47" fillId="0" borderId="35" xfId="0" applyFont="1" applyBorder="1" applyProtection="1">
      <protection locked="0"/>
    </xf>
    <xf numFmtId="2" fontId="47" fillId="0" borderId="35" xfId="0" applyNumberFormat="1" applyFont="1" applyBorder="1" applyProtection="1">
      <protection locked="0"/>
    </xf>
    <xf numFmtId="166" fontId="47" fillId="0" borderId="35" xfId="18" applyNumberFormat="1" applyFont="1" applyBorder="1" applyProtection="1">
      <protection locked="0"/>
    </xf>
    <xf numFmtId="10" fontId="47" fillId="2" borderId="35" xfId="1" applyNumberFormat="1" applyFont="1" applyFill="1" applyBorder="1" applyAlignment="1" applyProtection="1">
      <alignment horizontal="center"/>
    </xf>
    <xf numFmtId="166" fontId="47" fillId="0" borderId="35" xfId="0" applyNumberFormat="1" applyFont="1" applyBorder="1" applyProtection="1">
      <protection locked="0"/>
    </xf>
    <xf numFmtId="166" fontId="47" fillId="0" borderId="35" xfId="13" applyNumberFormat="1" applyFont="1" applyBorder="1" applyProtection="1">
      <protection locked="0"/>
    </xf>
    <xf numFmtId="166" fontId="52" fillId="0" borderId="35" xfId="13" applyNumberFormat="1" applyFont="1" applyBorder="1" applyProtection="1">
      <protection locked="0"/>
    </xf>
    <xf numFmtId="166" fontId="47" fillId="13" borderId="106" xfId="0" applyNumberFormat="1" applyFont="1" applyFill="1" applyBorder="1"/>
    <xf numFmtId="166" fontId="47" fillId="19" borderId="0" xfId="0" applyNumberFormat="1" applyFont="1" applyFill="1"/>
    <xf numFmtId="166" fontId="47" fillId="19" borderId="51" xfId="0" applyNumberFormat="1" applyFont="1" applyFill="1" applyBorder="1"/>
    <xf numFmtId="166" fontId="47" fillId="22" borderId="51" xfId="0" applyNumberFormat="1" applyFont="1" applyFill="1" applyBorder="1"/>
    <xf numFmtId="166" fontId="47" fillId="22" borderId="8" xfId="0" applyNumberFormat="1" applyFont="1" applyFill="1" applyBorder="1"/>
    <xf numFmtId="166" fontId="47" fillId="26" borderId="14" xfId="0" applyNumberFormat="1" applyFont="1" applyFill="1" applyBorder="1"/>
    <xf numFmtId="166" fontId="47" fillId="6" borderId="0" xfId="0" applyNumberFormat="1" applyFont="1" applyFill="1"/>
    <xf numFmtId="166" fontId="47" fillId="6" borderId="51" xfId="0" applyNumberFormat="1" applyFont="1" applyFill="1" applyBorder="1"/>
    <xf numFmtId="166" fontId="47" fillId="6" borderId="106" xfId="0" applyNumberFormat="1" applyFont="1" applyFill="1" applyBorder="1"/>
    <xf numFmtId="166" fontId="47" fillId="6" borderId="105" xfId="0" applyNumberFormat="1" applyFont="1" applyFill="1" applyBorder="1"/>
    <xf numFmtId="166" fontId="47" fillId="6" borderId="137" xfId="0" applyNumberFormat="1" applyFont="1" applyFill="1" applyBorder="1"/>
    <xf numFmtId="0" fontId="47" fillId="0" borderId="0" xfId="0" applyFont="1"/>
    <xf numFmtId="0" fontId="47" fillId="0" borderId="97" xfId="0" applyFont="1" applyBorder="1" applyProtection="1">
      <protection locked="0"/>
    </xf>
    <xf numFmtId="0" fontId="47" fillId="0" borderId="35" xfId="0" applyFont="1" applyBorder="1" applyAlignment="1" applyProtection="1">
      <alignment horizontal="left"/>
      <protection locked="0"/>
    </xf>
    <xf numFmtId="166" fontId="52" fillId="0" borderId="35" xfId="0" applyNumberFormat="1" applyFont="1" applyBorder="1" applyAlignment="1" applyProtection="1">
      <alignment horizontal="right"/>
      <protection locked="0"/>
    </xf>
    <xf numFmtId="166" fontId="52" fillId="0" borderId="35" xfId="12" applyNumberFormat="1" applyFont="1" applyFill="1" applyBorder="1" applyProtection="1">
      <protection locked="0"/>
    </xf>
    <xf numFmtId="166" fontId="52" fillId="0" borderId="96" xfId="12" applyNumberFormat="1" applyFont="1" applyFill="1" applyBorder="1" applyProtection="1">
      <protection locked="0"/>
    </xf>
    <xf numFmtId="0" fontId="53" fillId="0" borderId="97" xfId="0" applyFont="1" applyBorder="1" applyProtection="1">
      <protection locked="0"/>
    </xf>
    <xf numFmtId="0" fontId="53" fillId="0" borderId="35" xfId="0" applyFont="1" applyBorder="1" applyAlignment="1" applyProtection="1">
      <alignment horizontal="left"/>
      <protection locked="0"/>
    </xf>
    <xf numFmtId="2" fontId="53" fillId="0" borderId="35" xfId="0" applyNumberFormat="1" applyFont="1" applyBorder="1" applyProtection="1">
      <protection locked="0"/>
    </xf>
    <xf numFmtId="166" fontId="53" fillId="0" borderId="35" xfId="18" applyNumberFormat="1" applyFont="1" applyBorder="1" applyProtection="1">
      <protection locked="0"/>
    </xf>
    <xf numFmtId="10" fontId="53" fillId="2" borderId="35" xfId="1" applyNumberFormat="1" applyFont="1" applyFill="1" applyBorder="1" applyAlignment="1" applyProtection="1">
      <alignment horizontal="center"/>
    </xf>
    <xf numFmtId="166" fontId="53" fillId="0" borderId="35" xfId="0" applyNumberFormat="1" applyFont="1" applyBorder="1" applyProtection="1">
      <protection locked="0"/>
    </xf>
    <xf numFmtId="166" fontId="53" fillId="0" borderId="35" xfId="13" applyNumberFormat="1" applyFont="1" applyBorder="1" applyProtection="1">
      <protection locked="0"/>
    </xf>
    <xf numFmtId="166" fontId="54" fillId="0" borderId="35" xfId="13" applyNumberFormat="1" applyFont="1" applyBorder="1" applyProtection="1">
      <protection locked="0"/>
    </xf>
    <xf numFmtId="166" fontId="54" fillId="0" borderId="35" xfId="12" applyNumberFormat="1" applyFont="1" applyFill="1" applyBorder="1" applyProtection="1">
      <protection locked="0"/>
    </xf>
    <xf numFmtId="166" fontId="53" fillId="19" borderId="0" xfId="0" applyNumberFormat="1" applyFont="1" applyFill="1"/>
    <xf numFmtId="166" fontId="53" fillId="19" borderId="51" xfId="0" applyNumberFormat="1" applyFont="1" applyFill="1" applyBorder="1"/>
    <xf numFmtId="166" fontId="53" fillId="22" borderId="51" xfId="0" applyNumberFormat="1" applyFont="1" applyFill="1" applyBorder="1"/>
    <xf numFmtId="166" fontId="53" fillId="22" borderId="8" xfId="0" applyNumberFormat="1" applyFont="1" applyFill="1" applyBorder="1"/>
    <xf numFmtId="166" fontId="53" fillId="26" borderId="14" xfId="0" applyNumberFormat="1" applyFont="1" applyFill="1" applyBorder="1"/>
    <xf numFmtId="166" fontId="53" fillId="6" borderId="0" xfId="0" applyNumberFormat="1" applyFont="1" applyFill="1"/>
    <xf numFmtId="166" fontId="53" fillId="6" borderId="51" xfId="0" applyNumberFormat="1" applyFont="1" applyFill="1" applyBorder="1"/>
    <xf numFmtId="166" fontId="53" fillId="6" borderId="106" xfId="0" applyNumberFormat="1" applyFont="1" applyFill="1" applyBorder="1"/>
    <xf numFmtId="166" fontId="53" fillId="6" borderId="105" xfId="0" applyNumberFormat="1" applyFont="1" applyFill="1" applyBorder="1"/>
    <xf numFmtId="166" fontId="53" fillId="6" borderId="137" xfId="0" applyNumberFormat="1" applyFont="1" applyFill="1" applyBorder="1"/>
    <xf numFmtId="166" fontId="53" fillId="6" borderId="145" xfId="17" applyNumberFormat="1" applyFont="1" applyFill="1" applyBorder="1" applyAlignment="1">
      <alignment horizontal="center"/>
    </xf>
    <xf numFmtId="166" fontId="53" fillId="6" borderId="35" xfId="17" applyNumberFormat="1" applyFont="1" applyFill="1" applyBorder="1" applyAlignment="1">
      <alignment horizontal="center"/>
    </xf>
    <xf numFmtId="4" fontId="53" fillId="6" borderId="35" xfId="0" applyNumberFormat="1" applyFont="1" applyFill="1" applyBorder="1" applyAlignment="1">
      <alignment horizontal="center"/>
    </xf>
    <xf numFmtId="166" fontId="53" fillId="6" borderId="96" xfId="0" applyNumberFormat="1" applyFont="1" applyFill="1" applyBorder="1"/>
    <xf numFmtId="166" fontId="53" fillId="6" borderId="97" xfId="0" applyNumberFormat="1" applyFont="1" applyFill="1" applyBorder="1"/>
    <xf numFmtId="166" fontId="53" fillId="6" borderId="35" xfId="0" applyNumberFormat="1" applyFont="1" applyFill="1" applyBorder="1"/>
    <xf numFmtId="166" fontId="53" fillId="6" borderId="158" xfId="0" applyNumberFormat="1" applyFont="1" applyFill="1" applyBorder="1"/>
    <xf numFmtId="166" fontId="53" fillId="6" borderId="24" xfId="0" applyNumberFormat="1" applyFont="1" applyFill="1" applyBorder="1"/>
    <xf numFmtId="0" fontId="53" fillId="0" borderId="0" xfId="0" applyFont="1"/>
    <xf numFmtId="0" fontId="55" fillId="0" borderId="97" xfId="0" applyFont="1" applyBorder="1" applyProtection="1">
      <protection locked="0"/>
    </xf>
    <xf numFmtId="0" fontId="55" fillId="0" borderId="35" xfId="0" applyFont="1" applyBorder="1" applyAlignment="1" applyProtection="1">
      <alignment horizontal="left"/>
      <protection locked="0"/>
    </xf>
    <xf numFmtId="2" fontId="55" fillId="0" borderId="35" xfId="0" applyNumberFormat="1" applyFont="1" applyBorder="1" applyProtection="1">
      <protection locked="0"/>
    </xf>
    <xf numFmtId="166" fontId="55" fillId="0" borderId="35" xfId="18" applyNumberFormat="1" applyFont="1" applyBorder="1" applyProtection="1">
      <protection locked="0"/>
    </xf>
    <xf numFmtId="10" fontId="55" fillId="2" borderId="35" xfId="1" applyNumberFormat="1" applyFont="1" applyFill="1" applyBorder="1" applyAlignment="1" applyProtection="1">
      <alignment horizontal="center"/>
    </xf>
    <xf numFmtId="166" fontId="55" fillId="0" borderId="35" xfId="0" applyNumberFormat="1" applyFont="1" applyBorder="1" applyProtection="1">
      <protection locked="0"/>
    </xf>
    <xf numFmtId="166" fontId="55" fillId="0" borderId="35" xfId="13" applyNumberFormat="1" applyFont="1" applyBorder="1" applyProtection="1">
      <protection locked="0"/>
    </xf>
    <xf numFmtId="166" fontId="56" fillId="0" borderId="35" xfId="13" applyNumberFormat="1" applyFont="1" applyBorder="1" applyProtection="1">
      <protection locked="0"/>
    </xf>
    <xf numFmtId="166" fontId="55" fillId="19" borderId="0" xfId="0" applyNumberFormat="1" applyFont="1" applyFill="1"/>
    <xf numFmtId="166" fontId="55" fillId="19" borderId="51" xfId="0" applyNumberFormat="1" applyFont="1" applyFill="1" applyBorder="1"/>
    <xf numFmtId="166" fontId="55" fillId="22" borderId="51" xfId="0" applyNumberFormat="1" applyFont="1" applyFill="1" applyBorder="1"/>
    <xf numFmtId="166" fontId="55" fillId="22" borderId="8" xfId="0" applyNumberFormat="1" applyFont="1" applyFill="1" applyBorder="1"/>
    <xf numFmtId="166" fontId="55" fillId="26" borderId="14" xfId="0" applyNumberFormat="1" applyFont="1" applyFill="1" applyBorder="1"/>
    <xf numFmtId="166" fontId="55" fillId="6" borderId="0" xfId="0" applyNumberFormat="1" applyFont="1" applyFill="1"/>
    <xf numFmtId="166" fontId="55" fillId="6" borderId="51" xfId="0" applyNumberFormat="1" applyFont="1" applyFill="1" applyBorder="1"/>
    <xf numFmtId="166" fontId="55" fillId="6" borderId="106" xfId="0" applyNumberFormat="1" applyFont="1" applyFill="1" applyBorder="1"/>
    <xf numFmtId="166" fontId="55" fillId="6" borderId="105" xfId="0" applyNumberFormat="1" applyFont="1" applyFill="1" applyBorder="1"/>
    <xf numFmtId="166" fontId="55" fillId="6" borderId="137" xfId="0" applyNumberFormat="1" applyFont="1" applyFill="1" applyBorder="1"/>
    <xf numFmtId="166" fontId="55" fillId="6" borderId="145" xfId="17" applyNumberFormat="1" applyFont="1" applyFill="1" applyBorder="1" applyAlignment="1">
      <alignment horizontal="center"/>
    </xf>
    <xf numFmtId="166" fontId="55" fillId="6" borderId="35" xfId="17" applyNumberFormat="1" applyFont="1" applyFill="1" applyBorder="1" applyAlignment="1">
      <alignment horizontal="center"/>
    </xf>
    <xf numFmtId="4" fontId="55" fillId="6" borderId="35" xfId="0" applyNumberFormat="1" applyFont="1" applyFill="1" applyBorder="1" applyAlignment="1">
      <alignment horizontal="center"/>
    </xf>
    <xf numFmtId="166" fontId="55" fillId="6" borderId="96" xfId="0" applyNumberFormat="1" applyFont="1" applyFill="1" applyBorder="1"/>
    <xf numFmtId="166" fontId="55" fillId="6" borderId="97" xfId="0" applyNumberFormat="1" applyFont="1" applyFill="1" applyBorder="1"/>
    <xf numFmtId="166" fontId="55" fillId="6" borderId="35" xfId="0" applyNumberFormat="1" applyFont="1" applyFill="1" applyBorder="1"/>
    <xf numFmtId="166" fontId="55" fillId="6" borderId="158" xfId="0" applyNumberFormat="1" applyFont="1" applyFill="1" applyBorder="1"/>
    <xf numFmtId="166" fontId="55" fillId="6" borderId="24" xfId="0" applyNumberFormat="1" applyFont="1" applyFill="1" applyBorder="1"/>
    <xf numFmtId="0" fontId="55" fillId="0" borderId="0" xfId="0" applyFont="1"/>
    <xf numFmtId="0" fontId="55" fillId="31" borderId="97" xfId="0" applyFont="1" applyFill="1" applyBorder="1" applyProtection="1">
      <protection locked="0"/>
    </xf>
    <xf numFmtId="0" fontId="55" fillId="31" borderId="35" xfId="0" applyFont="1" applyFill="1" applyBorder="1" applyAlignment="1" applyProtection="1">
      <alignment horizontal="left"/>
      <protection locked="0"/>
    </xf>
    <xf numFmtId="2" fontId="55" fillId="31" borderId="35" xfId="0" applyNumberFormat="1" applyFont="1" applyFill="1" applyBorder="1" applyProtection="1">
      <protection locked="0"/>
    </xf>
    <xf numFmtId="166" fontId="55" fillId="31" borderId="35" xfId="18" applyNumberFormat="1" applyFont="1" applyFill="1" applyBorder="1" applyProtection="1">
      <protection locked="0"/>
    </xf>
    <xf numFmtId="0" fontId="55" fillId="0" borderId="23" xfId="0" applyFont="1" applyBorder="1" applyProtection="1">
      <protection locked="0"/>
    </xf>
    <xf numFmtId="0" fontId="55" fillId="0" borderId="35" xfId="0" applyFont="1" applyBorder="1" applyProtection="1">
      <protection locked="0"/>
    </xf>
    <xf numFmtId="0" fontId="57" fillId="0" borderId="95" xfId="0" applyFont="1" applyBorder="1" applyAlignment="1" applyProtection="1">
      <alignment horizontal="center"/>
      <protection locked="0"/>
    </xf>
    <xf numFmtId="0" fontId="58" fillId="0" borderId="37" xfId="0" applyFont="1" applyBorder="1" applyAlignment="1" applyProtection="1">
      <alignment horizontal="center"/>
      <protection locked="0"/>
    </xf>
    <xf numFmtId="0" fontId="59" fillId="0" borderId="183" xfId="0" applyFont="1" applyBorder="1" applyAlignment="1" applyProtection="1">
      <alignment horizontal="left"/>
      <protection locked="0"/>
    </xf>
    <xf numFmtId="0" fontId="60" fillId="0" borderId="95" xfId="0" applyFont="1" applyBorder="1" applyAlignment="1" applyProtection="1">
      <alignment horizontal="left" wrapText="1"/>
      <protection locked="0"/>
    </xf>
    <xf numFmtId="0" fontId="61" fillId="0" borderId="97" xfId="0" applyFont="1" applyBorder="1" applyProtection="1">
      <protection locked="0"/>
    </xf>
    <xf numFmtId="0" fontId="61" fillId="0" borderId="35" xfId="0" applyFont="1" applyBorder="1" applyProtection="1">
      <protection locked="0"/>
    </xf>
    <xf numFmtId="2" fontId="61" fillId="0" borderId="35" xfId="0" applyNumberFormat="1" applyFont="1" applyBorder="1" applyProtection="1">
      <protection locked="0"/>
    </xf>
    <xf numFmtId="166" fontId="61" fillId="0" borderId="35" xfId="18" applyNumberFormat="1" applyFont="1" applyBorder="1" applyProtection="1">
      <protection locked="0"/>
    </xf>
    <xf numFmtId="166" fontId="61" fillId="0" borderId="35" xfId="0" applyNumberFormat="1" applyFont="1" applyBorder="1" applyProtection="1">
      <protection locked="0"/>
    </xf>
    <xf numFmtId="166" fontId="61" fillId="0" borderId="35" xfId="13" applyNumberFormat="1" applyFont="1" applyBorder="1" applyProtection="1">
      <protection locked="0"/>
    </xf>
    <xf numFmtId="166" fontId="62" fillId="0" borderId="35" xfId="13" applyNumberFormat="1" applyFont="1" applyBorder="1" applyProtection="1">
      <protection locked="0"/>
    </xf>
    <xf numFmtId="166" fontId="61" fillId="19" borderId="0" xfId="0" applyNumberFormat="1" applyFont="1" applyFill="1"/>
    <xf numFmtId="166" fontId="61" fillId="19" borderId="51" xfId="0" applyNumberFormat="1" applyFont="1" applyFill="1" applyBorder="1"/>
    <xf numFmtId="166" fontId="61" fillId="22" borderId="51" xfId="0" applyNumberFormat="1" applyFont="1" applyFill="1" applyBorder="1"/>
    <xf numFmtId="166" fontId="61" fillId="22" borderId="8" xfId="0" applyNumberFormat="1" applyFont="1" applyFill="1" applyBorder="1"/>
    <xf numFmtId="166" fontId="61" fillId="26" borderId="14" xfId="0" applyNumberFormat="1" applyFont="1" applyFill="1" applyBorder="1"/>
    <xf numFmtId="166" fontId="61" fillId="6" borderId="0" xfId="0" applyNumberFormat="1" applyFont="1" applyFill="1"/>
    <xf numFmtId="166" fontId="61" fillId="6" borderId="51" xfId="0" applyNumberFormat="1" applyFont="1" applyFill="1" applyBorder="1"/>
    <xf numFmtId="166" fontId="61" fillId="6" borderId="106" xfId="0" applyNumberFormat="1" applyFont="1" applyFill="1" applyBorder="1"/>
    <xf numFmtId="166" fontId="61" fillId="6" borderId="105" xfId="0" applyNumberFormat="1" applyFont="1" applyFill="1" applyBorder="1"/>
    <xf numFmtId="166" fontId="61" fillId="6" borderId="137" xfId="0" applyNumberFormat="1" applyFont="1" applyFill="1" applyBorder="1"/>
    <xf numFmtId="166" fontId="61" fillId="6" borderId="145" xfId="17" applyNumberFormat="1" applyFont="1" applyFill="1" applyBorder="1" applyAlignment="1">
      <alignment horizontal="center"/>
    </xf>
    <xf numFmtId="166" fontId="61" fillId="6" borderId="35" xfId="17" applyNumberFormat="1" applyFont="1" applyFill="1" applyBorder="1" applyAlignment="1">
      <alignment horizontal="center"/>
    </xf>
    <xf numFmtId="4" fontId="61" fillId="6" borderId="35" xfId="0" applyNumberFormat="1" applyFont="1" applyFill="1" applyBorder="1" applyAlignment="1">
      <alignment horizontal="center"/>
    </xf>
    <xf numFmtId="166" fontId="61" fillId="6" borderId="96" xfId="0" applyNumberFormat="1" applyFont="1" applyFill="1" applyBorder="1"/>
    <xf numFmtId="166" fontId="61" fillId="6" borderId="97" xfId="0" applyNumberFormat="1" applyFont="1" applyFill="1" applyBorder="1"/>
    <xf numFmtId="166" fontId="61" fillId="6" borderId="35" xfId="0" applyNumberFormat="1" applyFont="1" applyFill="1" applyBorder="1"/>
    <xf numFmtId="166" fontId="61" fillId="6" borderId="158" xfId="0" applyNumberFormat="1" applyFont="1" applyFill="1" applyBorder="1"/>
    <xf numFmtId="166" fontId="61" fillId="6" borderId="24" xfId="0" applyNumberFormat="1" applyFont="1" applyFill="1" applyBorder="1"/>
    <xf numFmtId="0" fontId="61" fillId="0" borderId="0" xfId="0" applyFont="1"/>
    <xf numFmtId="0" fontId="61" fillId="0" borderId="35" xfId="0" applyFont="1" applyBorder="1" applyAlignment="1" applyProtection="1">
      <alignment horizontal="left"/>
      <protection locked="0"/>
    </xf>
    <xf numFmtId="166" fontId="62" fillId="0" borderId="35" xfId="12" applyNumberFormat="1" applyFont="1" applyFill="1" applyBorder="1" applyProtection="1">
      <protection locked="0"/>
    </xf>
    <xf numFmtId="166" fontId="4" fillId="0" borderId="153" xfId="0" applyNumberFormat="1" applyFont="1" applyBorder="1" applyProtection="1">
      <protection locked="0"/>
    </xf>
    <xf numFmtId="166" fontId="5" fillId="19" borderId="153" xfId="0" applyNumberFormat="1" applyFont="1" applyFill="1" applyBorder="1"/>
    <xf numFmtId="0" fontId="36" fillId="23" borderId="11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36" fillId="22" borderId="94" xfId="0" applyFont="1" applyFill="1" applyBorder="1" applyAlignment="1">
      <alignment horizontal="center" vertical="center"/>
    </xf>
    <xf numFmtId="0" fontId="3" fillId="22" borderId="2" xfId="0" applyFont="1" applyFill="1" applyBorder="1" applyAlignment="1">
      <alignment horizontal="center"/>
    </xf>
    <xf numFmtId="0" fontId="3" fillId="22" borderId="27" xfId="0" applyFont="1" applyFill="1" applyBorder="1" applyAlignment="1">
      <alignment horizontal="center"/>
    </xf>
    <xf numFmtId="0" fontId="36" fillId="23" borderId="9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6" fillId="22" borderId="0" xfId="0" applyFont="1" applyFill="1" applyAlignment="1">
      <alignment horizontal="center" vertical="center"/>
    </xf>
    <xf numFmtId="0" fontId="3" fillId="22" borderId="0" xfId="0" applyFont="1" applyFill="1" applyAlignment="1">
      <alignment horizontal="center"/>
    </xf>
    <xf numFmtId="3" fontId="16" fillId="6" borderId="0" xfId="17" applyNumberFormat="1" applyFont="1" applyFill="1" applyAlignment="1">
      <alignment horizontal="center" vertical="center" wrapText="1"/>
    </xf>
    <xf numFmtId="0" fontId="16" fillId="6" borderId="0" xfId="17" applyFont="1" applyFill="1" applyAlignment="1">
      <alignment horizontal="center" vertical="center" wrapText="1"/>
    </xf>
    <xf numFmtId="0" fontId="0" fillId="0" borderId="0" xfId="0" applyAlignment="1">
      <alignment wrapText="1"/>
    </xf>
    <xf numFmtId="167" fontId="48" fillId="0" borderId="0" xfId="0" applyNumberFormat="1" applyFont="1" applyAlignment="1" applyProtection="1">
      <alignment horizontal="center" vertical="center"/>
      <protection locked="0"/>
    </xf>
    <xf numFmtId="0" fontId="3" fillId="24" borderId="7" xfId="0" applyFont="1" applyFill="1" applyBorder="1" applyAlignment="1">
      <alignment horizontal="center" vertical="center"/>
    </xf>
    <xf numFmtId="0" fontId="5" fillId="32" borderId="0" xfId="0" applyFont="1" applyFill="1" applyAlignment="1">
      <alignment horizontal="center" vertical="center"/>
    </xf>
    <xf numFmtId="0" fontId="5" fillId="32" borderId="0" xfId="0" applyFont="1" applyFill="1" applyAlignment="1">
      <alignment horizontal="center"/>
    </xf>
    <xf numFmtId="0" fontId="5" fillId="15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0" fillId="0" borderId="15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0" xfId="0" applyBorder="1" applyProtection="1">
      <protection locked="0"/>
    </xf>
    <xf numFmtId="166" fontId="0" fillId="36" borderId="82" xfId="0" applyNumberFormat="1" applyFill="1" applyBorder="1"/>
    <xf numFmtId="10" fontId="3" fillId="32" borderId="118" xfId="9" applyNumberFormat="1" applyFont="1" applyFill="1" applyBorder="1" applyAlignment="1" applyProtection="1">
      <alignment horizontal="center"/>
    </xf>
    <xf numFmtId="0" fontId="5" fillId="32" borderId="118" xfId="0" applyFont="1" applyFill="1" applyBorder="1" applyAlignment="1">
      <alignment vertical="top" wrapText="1"/>
    </xf>
    <xf numFmtId="10" fontId="3" fillId="2" borderId="0" xfId="9" applyNumberFormat="1" applyFont="1" applyFill="1" applyBorder="1" applyAlignment="1" applyProtection="1">
      <alignment horizontal="center"/>
    </xf>
    <xf numFmtId="10" fontId="3" fillId="2" borderId="60" xfId="9" applyNumberFormat="1" applyFont="1" applyFill="1" applyBorder="1" applyAlignment="1" applyProtection="1">
      <alignment horizontal="center"/>
    </xf>
    <xf numFmtId="0" fontId="3" fillId="24" borderId="59" xfId="0" applyFont="1" applyFill="1" applyBorder="1" applyAlignment="1">
      <alignment horizontal="center"/>
    </xf>
    <xf numFmtId="166" fontId="7" fillId="24" borderId="85" xfId="0" applyNumberFormat="1" applyFont="1" applyFill="1" applyBorder="1"/>
    <xf numFmtId="0" fontId="5" fillId="32" borderId="119" xfId="0" applyFont="1" applyFill="1" applyBorder="1" applyAlignment="1">
      <alignment vertical="top" wrapText="1"/>
    </xf>
    <xf numFmtId="166" fontId="5" fillId="32" borderId="0" xfId="0" applyNumberFormat="1" applyFont="1" applyFill="1"/>
    <xf numFmtId="0" fontId="5" fillId="32" borderId="0" xfId="0" applyFont="1" applyFill="1" applyAlignment="1">
      <alignment vertical="top" wrapText="1"/>
    </xf>
    <xf numFmtId="10" fontId="3" fillId="32" borderId="14" xfId="9" applyNumberFormat="1" applyFont="1" applyFill="1" applyBorder="1" applyAlignment="1" applyProtection="1">
      <alignment horizontal="center"/>
    </xf>
    <xf numFmtId="10" fontId="3" fillId="2" borderId="59" xfId="9" applyNumberFormat="1" applyFont="1" applyFill="1" applyBorder="1" applyAlignment="1" applyProtection="1">
      <alignment horizontal="center"/>
    </xf>
    <xf numFmtId="0" fontId="63" fillId="2" borderId="159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60" xfId="0" applyFont="1" applyFill="1" applyBorder="1" applyAlignment="1">
      <alignment horizontal="center"/>
    </xf>
    <xf numFmtId="0" fontId="7" fillId="2" borderId="29" xfId="0" applyFont="1" applyFill="1" applyBorder="1"/>
    <xf numFmtId="0" fontId="5" fillId="2" borderId="51" xfId="0" applyFont="1" applyFill="1" applyBorder="1" applyAlignment="1">
      <alignment vertical="top" wrapText="1"/>
    </xf>
    <xf numFmtId="166" fontId="7" fillId="2" borderId="184" xfId="0" applyNumberFormat="1" applyFont="1" applyFill="1" applyBorder="1"/>
    <xf numFmtId="0" fontId="63" fillId="2" borderId="185" xfId="0" applyFont="1" applyFill="1" applyBorder="1" applyAlignment="1">
      <alignment vertical="top" wrapText="1"/>
    </xf>
    <xf numFmtId="166" fontId="63" fillId="2" borderId="186" xfId="0" applyNumberFormat="1" applyFont="1" applyFill="1" applyBorder="1"/>
    <xf numFmtId="166" fontId="5" fillId="2" borderId="2" xfId="17" applyNumberFormat="1" applyFont="1" applyFill="1" applyBorder="1"/>
    <xf numFmtId="166" fontId="4" fillId="32" borderId="26" xfId="17" applyNumberFormat="1" applyFont="1" applyFill="1" applyBorder="1"/>
    <xf numFmtId="166" fontId="4" fillId="32" borderId="0" xfId="0" applyNumberFormat="1" applyFont="1" applyFill="1"/>
    <xf numFmtId="165" fontId="4" fillId="20" borderId="3" xfId="0" applyNumberFormat="1" applyFont="1" applyFill="1" applyBorder="1"/>
    <xf numFmtId="166" fontId="5" fillId="20" borderId="3" xfId="0" applyNumberFormat="1" applyFont="1" applyFill="1" applyBorder="1"/>
    <xf numFmtId="8" fontId="41" fillId="0" borderId="0" xfId="0" applyNumberFormat="1" applyFont="1"/>
    <xf numFmtId="49" fontId="6" fillId="2" borderId="115" xfId="0" applyNumberFormat="1" applyFont="1" applyFill="1" applyBorder="1" applyAlignment="1">
      <alignment horizontal="right" vertical="center"/>
    </xf>
    <xf numFmtId="166" fontId="5" fillId="2" borderId="2" xfId="0" applyNumberFormat="1" applyFont="1" applyFill="1" applyBorder="1"/>
    <xf numFmtId="10" fontId="4" fillId="2" borderId="3" xfId="0" applyNumberFormat="1" applyFont="1" applyFill="1" applyBorder="1" applyAlignment="1">
      <alignment horizontal="right"/>
    </xf>
    <xf numFmtId="166" fontId="5" fillId="2" borderId="13" xfId="0" applyNumberFormat="1" applyFont="1" applyFill="1" applyBorder="1"/>
    <xf numFmtId="165" fontId="3" fillId="2" borderId="0" xfId="0" applyNumberFormat="1" applyFont="1" applyFill="1" applyAlignment="1">
      <alignment horizontal="left"/>
    </xf>
    <xf numFmtId="44" fontId="0" fillId="0" borderId="0" xfId="9" applyFont="1" applyFill="1"/>
    <xf numFmtId="44" fontId="0" fillId="0" borderId="0" xfId="9" applyFont="1" applyBorder="1" applyAlignment="1" applyProtection="1"/>
    <xf numFmtId="44" fontId="0" fillId="0" borderId="0" xfId="9" applyFont="1"/>
    <xf numFmtId="166" fontId="4" fillId="32" borderId="0" xfId="0" applyNumberFormat="1" applyFont="1" applyFill="1" applyAlignment="1">
      <alignment horizontal="right"/>
    </xf>
    <xf numFmtId="166" fontId="4" fillId="0" borderId="45" xfId="0" applyNumberFormat="1" applyFont="1" applyBorder="1" applyProtection="1">
      <protection locked="0"/>
    </xf>
    <xf numFmtId="166" fontId="4" fillId="0" borderId="33" xfId="0" applyNumberFormat="1" applyFont="1" applyBorder="1" applyProtection="1">
      <protection locked="0"/>
    </xf>
    <xf numFmtId="166" fontId="4" fillId="0" borderId="31" xfId="0" applyNumberFormat="1" applyFont="1" applyBorder="1" applyProtection="1">
      <protection locked="0"/>
    </xf>
    <xf numFmtId="4" fontId="4" fillId="0" borderId="60" xfId="0" applyNumberFormat="1" applyFont="1" applyBorder="1" applyProtection="1">
      <protection locked="0"/>
    </xf>
    <xf numFmtId="0" fontId="16" fillId="32" borderId="187" xfId="0" applyFont="1" applyFill="1" applyBorder="1" applyAlignment="1">
      <alignment horizontal="center"/>
    </xf>
    <xf numFmtId="0" fontId="16" fillId="32" borderId="95" xfId="0" applyFont="1" applyFill="1" applyBorder="1" applyAlignment="1">
      <alignment horizontal="center"/>
    </xf>
    <xf numFmtId="0" fontId="16" fillId="32" borderId="27" xfId="0" applyFont="1" applyFill="1" applyBorder="1" applyAlignment="1">
      <alignment horizontal="center"/>
    </xf>
    <xf numFmtId="166" fontId="2" fillId="0" borderId="107" xfId="0" applyNumberFormat="1" applyFont="1" applyBorder="1"/>
    <xf numFmtId="166" fontId="2" fillId="0" borderId="34" xfId="0" applyNumberFormat="1" applyFont="1" applyBorder="1"/>
    <xf numFmtId="166" fontId="28" fillId="0" borderId="61" xfId="0" applyNumberFormat="1" applyFont="1" applyBorder="1"/>
    <xf numFmtId="0" fontId="2" fillId="0" borderId="105" xfId="0" applyFont="1" applyBorder="1"/>
    <xf numFmtId="44" fontId="2" fillId="0" borderId="0" xfId="9" applyFont="1" applyBorder="1" applyProtection="1"/>
    <xf numFmtId="0" fontId="28" fillId="0" borderId="106" xfId="0" applyFont="1" applyBorder="1"/>
    <xf numFmtId="0" fontId="2" fillId="0" borderId="94" xfId="0" applyFont="1" applyBorder="1"/>
    <xf numFmtId="44" fontId="2" fillId="0" borderId="27" xfId="9" applyFont="1" applyBorder="1" applyProtection="1"/>
    <xf numFmtId="0" fontId="28" fillId="0" borderId="60" xfId="0" applyFont="1" applyBorder="1"/>
    <xf numFmtId="44" fontId="0" fillId="0" borderId="0" xfId="9" applyFont="1" applyProtection="1"/>
    <xf numFmtId="166" fontId="0" fillId="0" borderId="0" xfId="9" applyNumberFormat="1" applyFont="1" applyFill="1" applyProtection="1"/>
    <xf numFmtId="0" fontId="0" fillId="0" borderId="107" xfId="0" applyBorder="1"/>
    <xf numFmtId="0" fontId="2" fillId="0" borderId="34" xfId="0" applyFont="1" applyBorder="1"/>
    <xf numFmtId="0" fontId="0" fillId="0" borderId="105" xfId="0" applyBorder="1"/>
    <xf numFmtId="0" fontId="24" fillId="0" borderId="105" xfId="0" applyFont="1" applyBorder="1"/>
    <xf numFmtId="0" fontId="2" fillId="0" borderId="94" xfId="0" applyFont="1" applyBorder="1" applyAlignment="1">
      <alignment horizontal="left"/>
    </xf>
    <xf numFmtId="0" fontId="30" fillId="0" borderId="27" xfId="0" applyFont="1" applyBorder="1" applyAlignment="1">
      <alignment wrapText="1"/>
    </xf>
    <xf numFmtId="166" fontId="2" fillId="2" borderId="73" xfId="9" applyNumberFormat="1" applyFont="1" applyFill="1" applyBorder="1" applyProtection="1"/>
    <xf numFmtId="166" fontId="2" fillId="2" borderId="73" xfId="1" applyNumberFormat="1" applyFont="1" applyFill="1" applyBorder="1" applyProtection="1"/>
    <xf numFmtId="166" fontId="2" fillId="0" borderId="76" xfId="9" applyNumberFormat="1" applyFont="1" applyBorder="1" applyProtection="1">
      <protection locked="0"/>
    </xf>
    <xf numFmtId="166" fontId="2" fillId="0" borderId="81" xfId="0" applyNumberFormat="1" applyFont="1" applyBorder="1" applyProtection="1">
      <protection locked="0"/>
    </xf>
    <xf numFmtId="166" fontId="2" fillId="2" borderId="38" xfId="0" applyNumberFormat="1" applyFont="1" applyFill="1" applyBorder="1"/>
    <xf numFmtId="166" fontId="42" fillId="0" borderId="65" xfId="0" applyNumberFormat="1" applyFont="1" applyBorder="1" applyProtection="1">
      <protection locked="0"/>
    </xf>
    <xf numFmtId="166" fontId="42" fillId="0" borderId="65" xfId="17" applyNumberFormat="1" applyFont="1" applyBorder="1" applyProtection="1">
      <protection locked="0"/>
    </xf>
    <xf numFmtId="166" fontId="4" fillId="0" borderId="188" xfId="0" applyNumberFormat="1" applyFont="1" applyBorder="1" applyProtection="1">
      <protection locked="0"/>
    </xf>
    <xf numFmtId="166" fontId="4" fillId="0" borderId="46" xfId="0" applyNumberFormat="1" applyFont="1" applyBorder="1" applyProtection="1">
      <protection locked="0"/>
    </xf>
    <xf numFmtId="166" fontId="42" fillId="0" borderId="46" xfId="0" applyNumberFormat="1" applyFont="1" applyBorder="1" applyProtection="1">
      <protection locked="0"/>
    </xf>
    <xf numFmtId="0" fontId="1" fillId="10" borderId="35" xfId="0" applyFont="1" applyFill="1" applyBorder="1" applyAlignment="1">
      <alignment horizontal="left"/>
    </xf>
    <xf numFmtId="166" fontId="1" fillId="2" borderId="71" xfId="0" applyNumberFormat="1" applyFont="1" applyFill="1" applyBorder="1"/>
    <xf numFmtId="166" fontId="1" fillId="2" borderId="182" xfId="0" applyNumberFormat="1" applyFont="1" applyFill="1" applyBorder="1"/>
    <xf numFmtId="0" fontId="1" fillId="0" borderId="97" xfId="0" applyFont="1" applyBorder="1" applyProtection="1">
      <protection locked="0"/>
    </xf>
    <xf numFmtId="0" fontId="1" fillId="0" borderId="35" xfId="0" applyFont="1" applyBorder="1" applyAlignment="1" applyProtection="1">
      <alignment horizontal="left"/>
      <protection locked="0"/>
    </xf>
    <xf numFmtId="2" fontId="1" fillId="0" borderId="35" xfId="0" applyNumberFormat="1" applyFont="1" applyBorder="1" applyProtection="1">
      <protection locked="0"/>
    </xf>
    <xf numFmtId="166" fontId="1" fillId="0" borderId="35" xfId="18" applyNumberFormat="1" applyFont="1" applyBorder="1" applyProtection="1">
      <protection locked="0"/>
    </xf>
    <xf numFmtId="10" fontId="1" fillId="2" borderId="35" xfId="1" applyNumberFormat="1" applyFont="1" applyFill="1" applyBorder="1" applyAlignment="1" applyProtection="1">
      <alignment horizontal="center"/>
    </xf>
    <xf numFmtId="166" fontId="1" fillId="0" borderId="35" xfId="0" applyNumberFormat="1" applyFont="1" applyBorder="1" applyProtection="1">
      <protection locked="0"/>
    </xf>
    <xf numFmtId="166" fontId="1" fillId="0" borderId="35" xfId="13" applyNumberFormat="1" applyFont="1" applyBorder="1" applyProtection="1">
      <protection locked="0"/>
    </xf>
    <xf numFmtId="166" fontId="30" fillId="0" borderId="35" xfId="0" applyNumberFormat="1" applyFont="1" applyBorder="1" applyAlignment="1" applyProtection="1">
      <alignment horizontal="right"/>
      <protection locked="0"/>
    </xf>
    <xf numFmtId="166" fontId="30" fillId="0" borderId="35" xfId="12" applyNumberFormat="1" applyFont="1" applyFill="1" applyBorder="1" applyProtection="1">
      <protection locked="0"/>
    </xf>
    <xf numFmtId="166" fontId="30" fillId="0" borderId="96" xfId="12" applyNumberFormat="1" applyFont="1" applyFill="1" applyBorder="1" applyProtection="1">
      <protection locked="0"/>
    </xf>
    <xf numFmtId="0" fontId="1" fillId="31" borderId="35" xfId="0" applyFont="1" applyFill="1" applyBorder="1" applyAlignment="1" applyProtection="1">
      <alignment horizontal="left"/>
      <protection locked="0"/>
    </xf>
    <xf numFmtId="0" fontId="1" fillId="0" borderId="23" xfId="0" applyFont="1" applyBorder="1" applyProtection="1">
      <protection locked="0"/>
    </xf>
    <xf numFmtId="0" fontId="1" fillId="0" borderId="35" xfId="0" applyFont="1" applyBorder="1" applyProtection="1">
      <protection locked="0"/>
    </xf>
    <xf numFmtId="166" fontId="1" fillId="0" borderId="35" xfId="12" applyNumberFormat="1" applyFont="1" applyBorder="1" applyProtection="1">
      <protection locked="0"/>
    </xf>
    <xf numFmtId="166" fontId="1" fillId="0" borderId="35" xfId="12" applyNumberFormat="1" applyFont="1" applyFill="1" applyBorder="1" applyProtection="1">
      <protection locked="0"/>
    </xf>
    <xf numFmtId="166" fontId="1" fillId="0" borderId="96" xfId="0" applyNumberFormat="1" applyFont="1" applyBorder="1" applyProtection="1">
      <protection locked="0"/>
    </xf>
    <xf numFmtId="166" fontId="1" fillId="0" borderId="96" xfId="12" applyNumberFormat="1" applyFont="1" applyFill="1" applyBorder="1" applyProtection="1">
      <protection locked="0"/>
    </xf>
    <xf numFmtId="166" fontId="1" fillId="0" borderId="96" xfId="12" applyNumberFormat="1" applyFont="1" applyBorder="1" applyProtection="1">
      <protection locked="0"/>
    </xf>
    <xf numFmtId="166" fontId="1" fillId="0" borderId="35" xfId="9" applyNumberFormat="1" applyFont="1" applyFill="1" applyBorder="1" applyProtection="1">
      <protection locked="0"/>
    </xf>
    <xf numFmtId="166" fontId="1" fillId="0" borderId="96" xfId="9" applyNumberFormat="1" applyFont="1" applyBorder="1" applyProtection="1">
      <protection locked="0"/>
    </xf>
    <xf numFmtId="166" fontId="1" fillId="0" borderId="35" xfId="9" applyNumberFormat="1" applyFont="1" applyBorder="1" applyProtection="1">
      <protection locked="0"/>
    </xf>
    <xf numFmtId="166" fontId="1" fillId="0" borderId="35" xfId="0" applyNumberFormat="1" applyFont="1" applyBorder="1" applyAlignment="1" applyProtection="1">
      <alignment horizontal="right"/>
      <protection locked="0"/>
    </xf>
    <xf numFmtId="0" fontId="1" fillId="0" borderId="132" xfId="0" applyFont="1" applyBorder="1" applyProtection="1">
      <protection locked="0"/>
    </xf>
    <xf numFmtId="0" fontId="1" fillId="0" borderId="72" xfId="0" applyFont="1" applyBorder="1" applyProtection="1">
      <protection locked="0"/>
    </xf>
    <xf numFmtId="2" fontId="1" fillId="0" borderId="72" xfId="0" applyNumberFormat="1" applyFont="1" applyBorder="1" applyProtection="1">
      <protection locked="0"/>
    </xf>
    <xf numFmtId="166" fontId="1" fillId="0" borderId="72" xfId="9" applyNumberFormat="1" applyFont="1" applyBorder="1" applyProtection="1">
      <protection locked="0"/>
    </xf>
    <xf numFmtId="10" fontId="1" fillId="2" borderId="72" xfId="1" applyNumberFormat="1" applyFont="1" applyFill="1" applyBorder="1" applyAlignment="1" applyProtection="1">
      <alignment horizontal="center"/>
    </xf>
    <xf numFmtId="166" fontId="1" fillId="0" borderId="72" xfId="0" applyNumberFormat="1" applyFont="1" applyBorder="1" applyAlignment="1" applyProtection="1">
      <alignment horizontal="right"/>
      <protection locked="0"/>
    </xf>
    <xf numFmtId="166" fontId="1" fillId="0" borderId="72" xfId="0" applyNumberFormat="1" applyFont="1" applyBorder="1" applyProtection="1">
      <protection locked="0"/>
    </xf>
    <xf numFmtId="166" fontId="1" fillId="0" borderId="72" xfId="9" applyNumberFormat="1" applyFont="1" applyFill="1" applyBorder="1" applyProtection="1">
      <protection locked="0"/>
    </xf>
    <xf numFmtId="166" fontId="1" fillId="0" borderId="133" xfId="9" applyNumberFormat="1" applyFont="1" applyBorder="1" applyProtection="1">
      <protection locked="0"/>
    </xf>
    <xf numFmtId="49" fontId="6" fillId="2" borderId="0" xfId="0" applyNumberFormat="1" applyFont="1" applyFill="1" applyAlignment="1">
      <alignment horizontal="center"/>
    </xf>
    <xf numFmtId="10" fontId="53" fillId="20" borderId="35" xfId="1" applyNumberFormat="1" applyFont="1" applyFill="1" applyBorder="1" applyAlignment="1" applyProtection="1">
      <alignment horizontal="center"/>
    </xf>
    <xf numFmtId="166" fontId="0" fillId="0" borderId="0" xfId="9" applyNumberFormat="1" applyFont="1" applyBorder="1" applyProtection="1"/>
    <xf numFmtId="44" fontId="0" fillId="0" borderId="0" xfId="9" applyFont="1" applyBorder="1" applyProtection="1"/>
    <xf numFmtId="44" fontId="24" fillId="0" borderId="0" xfId="9" applyFont="1" applyBorder="1" applyProtection="1"/>
    <xf numFmtId="44" fontId="0" fillId="0" borderId="0" xfId="0" applyNumberFormat="1"/>
    <xf numFmtId="44" fontId="30" fillId="0" borderId="0" xfId="0" applyNumberFormat="1" applyFont="1" applyAlignment="1">
      <alignment wrapText="1"/>
    </xf>
    <xf numFmtId="0" fontId="2" fillId="0" borderId="0" xfId="0" applyFont="1" applyProtection="1">
      <protection locked="0"/>
    </xf>
    <xf numFmtId="166" fontId="42" fillId="0" borderId="51" xfId="0" applyNumberFormat="1" applyFont="1" applyBorder="1" applyProtection="1">
      <protection locked="0"/>
    </xf>
    <xf numFmtId="0" fontId="4" fillId="20" borderId="43" xfId="0" applyFont="1" applyFill="1" applyBorder="1"/>
    <xf numFmtId="166" fontId="4" fillId="0" borderId="55" xfId="17" applyNumberFormat="1" applyFont="1" applyBorder="1" applyProtection="1">
      <protection locked="0"/>
    </xf>
    <xf numFmtId="166" fontId="4" fillId="20" borderId="43" xfId="17" applyNumberFormat="1" applyFont="1" applyFill="1" applyBorder="1"/>
    <xf numFmtId="0" fontId="68" fillId="0" borderId="97" xfId="0" applyFont="1" applyBorder="1" applyProtection="1">
      <protection locked="0"/>
    </xf>
    <xf numFmtId="0" fontId="68" fillId="0" borderId="35" xfId="0" applyFont="1" applyBorder="1" applyAlignment="1" applyProtection="1">
      <alignment horizontal="left"/>
      <protection locked="0"/>
    </xf>
    <xf numFmtId="2" fontId="68" fillId="0" borderId="35" xfId="0" applyNumberFormat="1" applyFont="1" applyBorder="1" applyProtection="1">
      <protection locked="0"/>
    </xf>
    <xf numFmtId="166" fontId="68" fillId="0" borderId="35" xfId="18" applyNumberFormat="1" applyFont="1" applyBorder="1" applyProtection="1">
      <protection locked="0"/>
    </xf>
    <xf numFmtId="0" fontId="47" fillId="31" borderId="35" xfId="0" applyFont="1" applyFill="1" applyBorder="1" applyAlignment="1" applyProtection="1">
      <alignment horizontal="left"/>
      <protection locked="0"/>
    </xf>
    <xf numFmtId="49" fontId="5" fillId="37" borderId="7" xfId="0" applyNumberFormat="1" applyFont="1" applyFill="1" applyBorder="1" applyAlignment="1">
      <alignment horizontal="center"/>
    </xf>
    <xf numFmtId="0" fontId="42" fillId="37" borderId="0" xfId="0" applyFont="1" applyFill="1"/>
    <xf numFmtId="0" fontId="4" fillId="37" borderId="106" xfId="0" applyFont="1" applyFill="1" applyBorder="1"/>
    <xf numFmtId="49" fontId="5" fillId="37" borderId="63" xfId="0" applyNumberFormat="1" applyFont="1" applyFill="1" applyBorder="1" applyAlignment="1">
      <alignment horizontal="center"/>
    </xf>
    <xf numFmtId="0" fontId="42" fillId="37" borderId="64" xfId="0" applyFont="1" applyFill="1" applyBorder="1"/>
    <xf numFmtId="0" fontId="4" fillId="37" borderId="66" xfId="0" applyFont="1" applyFill="1" applyBorder="1"/>
    <xf numFmtId="166" fontId="42" fillId="37" borderId="0" xfId="0" applyNumberFormat="1" applyFont="1" applyFill="1"/>
    <xf numFmtId="10" fontId="42" fillId="37" borderId="86" xfId="0" applyNumberFormat="1" applyFont="1" applyFill="1" applyBorder="1" applyAlignment="1">
      <alignment horizontal="right"/>
    </xf>
    <xf numFmtId="166" fontId="42" fillId="37" borderId="64" xfId="0" applyNumberFormat="1" applyFont="1" applyFill="1" applyBorder="1"/>
    <xf numFmtId="10" fontId="42" fillId="37" borderId="184" xfId="0" applyNumberFormat="1" applyFont="1" applyFill="1" applyBorder="1" applyAlignment="1">
      <alignment horizontal="right"/>
    </xf>
    <xf numFmtId="49" fontId="5" fillId="2" borderId="28" xfId="0" applyNumberFormat="1" applyFont="1" applyFill="1" applyBorder="1" applyAlignment="1">
      <alignment horizontal="center"/>
    </xf>
    <xf numFmtId="0" fontId="42" fillId="2" borderId="2" xfId="0" applyFont="1" applyFill="1" applyBorder="1"/>
    <xf numFmtId="0" fontId="4" fillId="2" borderId="59" xfId="0" applyFont="1" applyFill="1" applyBorder="1"/>
    <xf numFmtId="166" fontId="42" fillId="0" borderId="3" xfId="0" applyNumberFormat="1" applyFont="1" applyBorder="1" applyProtection="1">
      <protection locked="0"/>
    </xf>
    <xf numFmtId="166" fontId="42" fillId="37" borderId="2" xfId="0" applyNumberFormat="1" applyFont="1" applyFill="1" applyBorder="1"/>
    <xf numFmtId="10" fontId="42" fillId="37" borderId="85" xfId="0" applyNumberFormat="1" applyFont="1" applyFill="1" applyBorder="1" applyAlignment="1">
      <alignment horizontal="right"/>
    </xf>
    <xf numFmtId="10" fontId="4" fillId="2" borderId="184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166" fontId="5" fillId="2" borderId="3" xfId="0" applyNumberFormat="1" applyFont="1" applyFill="1" applyBorder="1"/>
    <xf numFmtId="7" fontId="4" fillId="0" borderId="58" xfId="0" applyNumberFormat="1" applyFont="1" applyBorder="1" applyProtection="1">
      <protection locked="0"/>
    </xf>
    <xf numFmtId="166" fontId="4" fillId="2" borderId="58" xfId="0" applyNumberFormat="1" applyFont="1" applyFill="1" applyBorder="1"/>
    <xf numFmtId="7" fontId="5" fillId="20" borderId="3" xfId="0" applyNumberFormat="1" applyFont="1" applyFill="1" applyBorder="1"/>
    <xf numFmtId="166" fontId="4" fillId="2" borderId="3" xfId="0" applyNumberFormat="1" applyFont="1" applyFill="1" applyBorder="1"/>
    <xf numFmtId="166" fontId="4" fillId="2" borderId="2" xfId="17" applyNumberFormat="1" applyFont="1" applyFill="1" applyBorder="1"/>
    <xf numFmtId="166" fontId="4" fillId="20" borderId="3" xfId="0" applyNumberFormat="1" applyFont="1" applyFill="1" applyBorder="1"/>
    <xf numFmtId="166" fontId="69" fillId="2" borderId="71" xfId="0" applyNumberFormat="1" applyFont="1" applyFill="1" applyBorder="1"/>
    <xf numFmtId="166" fontId="69" fillId="6" borderId="0" xfId="17" applyNumberFormat="1" applyFont="1" applyFill="1" applyAlignment="1">
      <alignment horizontal="center"/>
    </xf>
    <xf numFmtId="166" fontId="69" fillId="6" borderId="37" xfId="17" applyNumberFormat="1" applyFont="1" applyFill="1" applyBorder="1" applyAlignment="1">
      <alignment horizontal="center"/>
    </xf>
    <xf numFmtId="4" fontId="69" fillId="6" borderId="37" xfId="0" applyNumberFormat="1" applyFont="1" applyFill="1" applyBorder="1" applyAlignment="1">
      <alignment horizontal="center"/>
    </xf>
    <xf numFmtId="166" fontId="69" fillId="6" borderId="95" xfId="0" applyNumberFormat="1" applyFont="1" applyFill="1" applyBorder="1"/>
    <xf numFmtId="166" fontId="69" fillId="6" borderId="125" xfId="0" applyNumberFormat="1" applyFont="1" applyFill="1" applyBorder="1"/>
    <xf numFmtId="166" fontId="69" fillId="6" borderId="37" xfId="0" applyNumberFormat="1" applyFont="1" applyFill="1" applyBorder="1"/>
    <xf numFmtId="166" fontId="69" fillId="6" borderId="105" xfId="0" applyNumberFormat="1" applyFont="1" applyFill="1" applyBorder="1"/>
    <xf numFmtId="166" fontId="69" fillId="6" borderId="92" xfId="0" applyNumberFormat="1" applyFont="1" applyFill="1" applyBorder="1"/>
    <xf numFmtId="166" fontId="69" fillId="6" borderId="145" xfId="17" applyNumberFormat="1" applyFont="1" applyFill="1" applyBorder="1" applyAlignment="1">
      <alignment horizontal="center"/>
    </xf>
    <xf numFmtId="166" fontId="69" fillId="6" borderId="35" xfId="17" applyNumberFormat="1" applyFont="1" applyFill="1" applyBorder="1" applyAlignment="1">
      <alignment horizontal="center"/>
    </xf>
    <xf numFmtId="4" fontId="69" fillId="6" borderId="35" xfId="0" applyNumberFormat="1" applyFont="1" applyFill="1" applyBorder="1" applyAlignment="1">
      <alignment horizontal="center"/>
    </xf>
    <xf numFmtId="166" fontId="69" fillId="6" borderId="96" xfId="0" applyNumberFormat="1" applyFont="1" applyFill="1" applyBorder="1"/>
    <xf numFmtId="166" fontId="69" fillId="6" borderId="97" xfId="0" applyNumberFormat="1" applyFont="1" applyFill="1" applyBorder="1"/>
    <xf numFmtId="166" fontId="69" fillId="6" borderId="35" xfId="0" applyNumberFormat="1" applyFont="1" applyFill="1" applyBorder="1"/>
    <xf numFmtId="166" fontId="69" fillId="6" borderId="158" xfId="0" applyNumberFormat="1" applyFont="1" applyFill="1" applyBorder="1"/>
    <xf numFmtId="166" fontId="69" fillId="6" borderId="24" xfId="0" applyNumberFormat="1" applyFont="1" applyFill="1" applyBorder="1"/>
    <xf numFmtId="166" fontId="69" fillId="0" borderId="35" xfId="0" applyNumberFormat="1" applyFont="1" applyBorder="1" applyProtection="1">
      <protection locked="0"/>
    </xf>
    <xf numFmtId="166" fontId="69" fillId="0" borderId="35" xfId="13" applyNumberFormat="1" applyFont="1" applyBorder="1" applyProtection="1">
      <protection locked="0"/>
    </xf>
    <xf numFmtId="8" fontId="69" fillId="0" borderId="0" xfId="0" applyNumberFormat="1" applyFont="1" applyProtection="1">
      <protection locked="0"/>
    </xf>
    <xf numFmtId="0" fontId="6" fillId="2" borderId="0" xfId="0" applyFont="1" applyFill="1" applyBorder="1" applyAlignment="1">
      <alignment horizontal="center"/>
    </xf>
    <xf numFmtId="0" fontId="6" fillId="20" borderId="0" xfId="0" applyFont="1" applyFill="1" applyBorder="1" applyAlignment="1">
      <alignment horizontal="center"/>
    </xf>
    <xf numFmtId="44" fontId="70" fillId="0" borderId="0" xfId="9" applyFont="1"/>
    <xf numFmtId="44" fontId="70" fillId="0" borderId="0" xfId="9" applyFont="1" applyFill="1"/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6" fontId="5" fillId="32" borderId="119" xfId="0" applyNumberFormat="1" applyFont="1" applyFill="1" applyBorder="1"/>
    <xf numFmtId="166" fontId="5" fillId="32" borderId="153" xfId="0" applyNumberFormat="1" applyFont="1" applyFill="1" applyBorder="1"/>
    <xf numFmtId="0" fontId="3" fillId="35" borderId="153" xfId="0" applyFont="1" applyFill="1" applyBorder="1" applyAlignment="1">
      <alignment horizontal="center"/>
    </xf>
    <xf numFmtId="0" fontId="3" fillId="13" borderId="61" xfId="0" applyFont="1" applyFill="1" applyBorder="1" applyAlignment="1">
      <alignment horizontal="center" vertical="center"/>
    </xf>
    <xf numFmtId="0" fontId="3" fillId="13" borderId="106" xfId="0" applyFont="1" applyFill="1" applyBorder="1" applyAlignment="1">
      <alignment horizontal="center" vertical="center"/>
    </xf>
    <xf numFmtId="0" fontId="3" fillId="13" borderId="60" xfId="0" applyFont="1" applyFill="1" applyBorder="1" applyAlignment="1">
      <alignment horizontal="center" vertical="center"/>
    </xf>
    <xf numFmtId="0" fontId="36" fillId="23" borderId="11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6" borderId="196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3" fontId="16" fillId="6" borderId="159" xfId="17" applyNumberFormat="1" applyFont="1" applyFill="1" applyBorder="1" applyAlignment="1">
      <alignment horizontal="center" vertical="center" wrapText="1"/>
    </xf>
    <xf numFmtId="0" fontId="16" fillId="6" borderId="15" xfId="17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0" xfId="0" applyBorder="1" applyAlignment="1">
      <alignment wrapText="1"/>
    </xf>
    <xf numFmtId="0" fontId="16" fillId="6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6" fillId="6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8" xfId="0" applyBorder="1" applyAlignment="1">
      <alignment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9" xfId="0" applyBorder="1" applyAlignment="1">
      <alignment horizontal="center" vertical="center" wrapText="1"/>
    </xf>
    <xf numFmtId="0" fontId="0" fillId="0" borderId="190" xfId="0" applyBorder="1" applyAlignment="1">
      <alignment horizontal="center" vertical="center" wrapText="1"/>
    </xf>
    <xf numFmtId="0" fontId="0" fillId="0" borderId="191" xfId="0" applyBorder="1" applyAlignment="1">
      <alignment horizontal="center" vertical="center" wrapText="1"/>
    </xf>
    <xf numFmtId="0" fontId="16" fillId="32" borderId="171" xfId="0" applyFont="1" applyFill="1" applyBorder="1" applyAlignment="1">
      <alignment horizontal="center" vertical="center" wrapText="1"/>
    </xf>
    <xf numFmtId="0" fontId="16" fillId="32" borderId="6" xfId="0" applyFont="1" applyFill="1" applyBorder="1" applyAlignment="1">
      <alignment horizontal="center" vertical="center" wrapText="1"/>
    </xf>
    <xf numFmtId="0" fontId="16" fillId="32" borderId="192" xfId="0" applyFont="1" applyFill="1" applyBorder="1" applyAlignment="1">
      <alignment horizontal="center" vertical="center" wrapText="1"/>
    </xf>
    <xf numFmtId="0" fontId="16" fillId="32" borderId="11" xfId="0" applyFont="1" applyFill="1" applyBorder="1" applyAlignment="1">
      <alignment horizontal="center" vertical="center" wrapText="1"/>
    </xf>
    <xf numFmtId="0" fontId="16" fillId="6" borderId="193" xfId="0" applyFont="1" applyFill="1" applyBorder="1" applyAlignment="1">
      <alignment horizontal="center" vertical="center" wrapText="1"/>
    </xf>
    <xf numFmtId="0" fontId="16" fillId="6" borderId="194" xfId="0" applyFont="1" applyFill="1" applyBorder="1" applyAlignment="1">
      <alignment horizontal="center" vertical="center" wrapText="1"/>
    </xf>
    <xf numFmtId="0" fontId="16" fillId="6" borderId="197" xfId="0" applyFont="1" applyFill="1" applyBorder="1" applyAlignment="1">
      <alignment horizontal="center" vertical="center" wrapText="1"/>
    </xf>
    <xf numFmtId="0" fontId="16" fillId="6" borderId="141" xfId="0" applyFont="1" applyFill="1" applyBorder="1" applyAlignment="1">
      <alignment horizontal="center" vertical="center" wrapText="1"/>
    </xf>
    <xf numFmtId="49" fontId="8" fillId="0" borderId="115" xfId="0" applyNumberFormat="1" applyFont="1" applyBorder="1" applyAlignment="1" applyProtection="1">
      <alignment horizontal="left"/>
      <protection locked="0"/>
    </xf>
    <xf numFmtId="49" fontId="0" fillId="0" borderId="2" xfId="0" applyNumberFormat="1" applyBorder="1" applyProtection="1">
      <protection locked="0"/>
    </xf>
    <xf numFmtId="49" fontId="0" fillId="0" borderId="59" xfId="0" applyNumberFormat="1" applyBorder="1" applyProtection="1">
      <protection locked="0"/>
    </xf>
    <xf numFmtId="0" fontId="8" fillId="2" borderId="7" xfId="0" applyFont="1" applyFill="1" applyBorder="1" applyAlignment="1">
      <alignment horizontal="right" indent="2"/>
    </xf>
    <xf numFmtId="0" fontId="8" fillId="2" borderId="0" xfId="0" applyFont="1" applyFill="1" applyAlignment="1">
      <alignment horizontal="right" indent="2"/>
    </xf>
    <xf numFmtId="0" fontId="3" fillId="5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8" fillId="0" borderId="148" xfId="0" applyFont="1" applyBorder="1" applyAlignment="1" applyProtection="1">
      <alignment horizontal="left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0" fillId="0" borderId="195" xfId="0" applyBorder="1" applyProtection="1">
      <protection locked="0"/>
    </xf>
    <xf numFmtId="0" fontId="8" fillId="0" borderId="180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8" fillId="0" borderId="188" xfId="0" applyFont="1" applyBorder="1" applyAlignment="1" applyProtection="1">
      <alignment horizontal="left"/>
      <protection locked="0"/>
    </xf>
    <xf numFmtId="0" fontId="8" fillId="0" borderId="33" xfId="0" applyFont="1" applyBorder="1" applyAlignment="1" applyProtection="1">
      <alignment horizontal="left"/>
      <protection locked="0"/>
    </xf>
    <xf numFmtId="0" fontId="0" fillId="0" borderId="43" xfId="0" applyBorder="1" applyProtection="1">
      <protection locked="0"/>
    </xf>
    <xf numFmtId="0" fontId="3" fillId="5" borderId="92" xfId="0" applyFont="1" applyFill="1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0" fontId="3" fillId="5" borderId="11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8" xfId="0" applyBorder="1" applyAlignment="1">
      <alignment horizontal="center" vertical="center" wrapText="1"/>
    </xf>
    <xf numFmtId="0" fontId="8" fillId="20" borderId="148" xfId="0" applyFont="1" applyFill="1" applyBorder="1" applyAlignment="1">
      <alignment horizontal="left"/>
    </xf>
    <xf numFmtId="0" fontId="8" fillId="20" borderId="31" xfId="0" applyFont="1" applyFill="1" applyBorder="1" applyAlignment="1">
      <alignment horizontal="left"/>
    </xf>
    <xf numFmtId="0" fontId="0" fillId="20" borderId="195" xfId="0" applyFill="1" applyBorder="1"/>
    <xf numFmtId="0" fontId="22" fillId="20" borderId="4" xfId="0" applyFont="1" applyFill="1" applyBorder="1" applyAlignment="1">
      <alignment horizontal="center"/>
    </xf>
    <xf numFmtId="0" fontId="22" fillId="20" borderId="5" xfId="0" applyFont="1" applyFill="1" applyBorder="1" applyAlignment="1">
      <alignment horizontal="center"/>
    </xf>
    <xf numFmtId="0" fontId="22" fillId="20" borderId="6" xfId="0" applyFont="1" applyFill="1" applyBorder="1" applyAlignment="1">
      <alignment horizontal="center"/>
    </xf>
    <xf numFmtId="0" fontId="22" fillId="2" borderId="0" xfId="0" applyFont="1" applyFill="1" applyAlignment="1">
      <alignment horizontal="center" wrapText="1"/>
    </xf>
    <xf numFmtId="0" fontId="16" fillId="5" borderId="150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6" fillId="5" borderId="198" xfId="0" applyFont="1" applyFill="1" applyBorder="1" applyAlignment="1">
      <alignment horizontal="center" vertical="center"/>
    </xf>
    <xf numFmtId="0" fontId="16" fillId="5" borderId="151" xfId="0" applyFont="1" applyFill="1" applyBorder="1" applyAlignment="1">
      <alignment horizontal="center" vertical="center"/>
    </xf>
    <xf numFmtId="0" fontId="16" fillId="5" borderId="82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16" fillId="5" borderId="61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06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60" xfId="0" applyFont="1" applyFill="1" applyBorder="1" applyAlignment="1">
      <alignment horizontal="center" vertical="center"/>
    </xf>
    <xf numFmtId="3" fontId="39" fillId="2" borderId="0" xfId="9" applyNumberFormat="1" applyFont="1" applyFill="1" applyBorder="1" applyAlignment="1" applyProtection="1">
      <alignment horizontal="center"/>
    </xf>
    <xf numFmtId="0" fontId="40" fillId="0" borderId="0" xfId="0" applyFont="1" applyAlignment="1">
      <alignment horizontal="center"/>
    </xf>
    <xf numFmtId="3" fontId="39" fillId="2" borderId="0" xfId="0" applyNumberFormat="1" applyFont="1" applyFill="1" applyAlignment="1">
      <alignment horizontal="center"/>
    </xf>
    <xf numFmtId="0" fontId="16" fillId="32" borderId="136" xfId="0" applyFont="1" applyFill="1" applyBorder="1" applyAlignment="1">
      <alignment horizontal="center" wrapText="1"/>
    </xf>
    <xf numFmtId="0" fontId="24" fillId="32" borderId="179" xfId="0" applyFont="1" applyFill="1" applyBorder="1" applyAlignment="1">
      <alignment wrapText="1"/>
    </xf>
    <xf numFmtId="0" fontId="16" fillId="32" borderId="96" xfId="0" applyFont="1" applyFill="1" applyBorder="1" applyAlignment="1">
      <alignment horizontal="center"/>
    </xf>
    <xf numFmtId="0" fontId="24" fillId="32" borderId="178" xfId="0" applyFont="1" applyFill="1" applyBorder="1"/>
    <xf numFmtId="3" fontId="16" fillId="24" borderId="150" xfId="9" applyNumberFormat="1" applyFont="1" applyFill="1" applyBorder="1" applyAlignment="1" applyProtection="1">
      <alignment horizontal="center" vertical="center" wrapText="1"/>
    </xf>
    <xf numFmtId="3" fontId="16" fillId="24" borderId="37" xfId="9" applyNumberFormat="1" applyFont="1" applyFill="1" applyBorder="1" applyAlignment="1" applyProtection="1">
      <alignment horizontal="center" vertical="center" wrapText="1"/>
    </xf>
    <xf numFmtId="3" fontId="16" fillId="24" borderId="38" xfId="9" applyNumberFormat="1" applyFont="1" applyFill="1" applyBorder="1" applyAlignment="1" applyProtection="1">
      <alignment horizontal="center" vertical="center" wrapText="1"/>
    </xf>
    <xf numFmtId="0" fontId="16" fillId="5" borderId="199" xfId="0" applyFont="1" applyFill="1" applyBorder="1" applyAlignment="1">
      <alignment horizontal="center" vertical="center" wrapText="1"/>
    </xf>
    <xf numFmtId="0" fontId="16" fillId="5" borderId="92" xfId="0" applyFont="1" applyFill="1" applyBorder="1" applyAlignment="1">
      <alignment horizontal="center" vertical="center" wrapText="1"/>
    </xf>
    <xf numFmtId="0" fontId="16" fillId="5" borderId="131" xfId="0" applyFont="1" applyFill="1" applyBorder="1" applyAlignment="1">
      <alignment horizontal="center" vertical="center" wrapText="1"/>
    </xf>
    <xf numFmtId="3" fontId="16" fillId="6" borderId="15" xfId="17" applyNumberFormat="1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3" fontId="3" fillId="13" borderId="139" xfId="0" applyNumberFormat="1" applyFont="1" applyFill="1" applyBorder="1" applyAlignment="1">
      <alignment horizontal="center" vertical="center" wrapText="1"/>
    </xf>
    <xf numFmtId="0" fontId="0" fillId="0" borderId="113" xfId="0" applyBorder="1" applyAlignment="1">
      <alignment vertical="center" wrapText="1"/>
    </xf>
    <xf numFmtId="0" fontId="0" fillId="0" borderId="142" xfId="0" applyBorder="1" applyAlignment="1">
      <alignment vertical="center" wrapText="1"/>
    </xf>
    <xf numFmtId="166" fontId="3" fillId="2" borderId="27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166" fontId="3" fillId="20" borderId="142" xfId="0" applyNumberFormat="1" applyFont="1" applyFill="1" applyBorder="1" applyAlignment="1">
      <alignment horizontal="center" vertical="center"/>
    </xf>
    <xf numFmtId="166" fontId="3" fillId="20" borderId="91" xfId="0" applyNumberFormat="1" applyFont="1" applyFill="1" applyBorder="1" applyAlignment="1">
      <alignment horizontal="center" vertical="center"/>
    </xf>
    <xf numFmtId="0" fontId="3" fillId="20" borderId="0" xfId="0" applyFont="1" applyFill="1" applyAlignment="1">
      <alignment horizontal="right"/>
    </xf>
    <xf numFmtId="166" fontId="3" fillId="20" borderId="0" xfId="0" applyNumberFormat="1" applyFont="1" applyFill="1" applyAlignment="1">
      <alignment horizontal="center"/>
    </xf>
    <xf numFmtId="0" fontId="1" fillId="0" borderId="159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0" xfId="0" applyBorder="1" applyAlignment="1" applyProtection="1">
      <alignment horizontal="left" vertical="top" wrapText="1"/>
      <protection locked="0"/>
    </xf>
    <xf numFmtId="0" fontId="2" fillId="0" borderId="159" xfId="0" applyFont="1" applyBorder="1" applyAlignment="1" applyProtection="1">
      <alignment horizontal="left" vertical="top" wrapText="1"/>
      <protection locked="0"/>
    </xf>
    <xf numFmtId="0" fontId="13" fillId="0" borderId="159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top" wrapText="1"/>
    </xf>
    <xf numFmtId="0" fontId="3" fillId="0" borderId="140" xfId="0" applyFont="1" applyBorder="1" applyAlignment="1" applyProtection="1">
      <alignment horizontal="left" vertical="center" wrapText="1" readingOrder="1"/>
      <protection locked="0"/>
    </xf>
    <xf numFmtId="0" fontId="3" fillId="0" borderId="3" xfId="0" applyFont="1" applyBorder="1" applyAlignment="1" applyProtection="1">
      <alignment horizontal="left" vertical="center" wrapText="1" readingOrder="1"/>
      <protection locked="0"/>
    </xf>
    <xf numFmtId="166" fontId="3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3" fillId="0" borderId="115" xfId="0" applyNumberFormat="1" applyFont="1" applyBorder="1" applyAlignment="1" applyProtection="1">
      <alignment horizontal="center" vertical="center" wrapText="1" readingOrder="1"/>
      <protection locked="0"/>
    </xf>
    <xf numFmtId="0" fontId="5" fillId="32" borderId="0" xfId="0" applyFont="1" applyFill="1" applyAlignment="1">
      <alignment horizontal="right" vertical="center"/>
    </xf>
    <xf numFmtId="0" fontId="5" fillId="32" borderId="8" xfId="0" applyFont="1" applyFill="1" applyBorder="1" applyAlignment="1">
      <alignment horizontal="right" vertical="center"/>
    </xf>
    <xf numFmtId="166" fontId="5" fillId="0" borderId="159" xfId="0" applyNumberFormat="1" applyFont="1" applyBorder="1" applyAlignment="1" applyProtection="1">
      <alignment horizontal="center" vertical="center"/>
      <protection locked="0"/>
    </xf>
    <xf numFmtId="166" fontId="5" fillId="0" borderId="160" xfId="0" applyNumberFormat="1" applyFont="1" applyBorder="1" applyAlignment="1" applyProtection="1">
      <alignment horizontal="center" vertical="center"/>
      <protection locked="0"/>
    </xf>
    <xf numFmtId="166" fontId="3" fillId="32" borderId="0" xfId="0" applyNumberFormat="1" applyFont="1" applyFill="1" applyAlignment="1">
      <alignment horizontal="center"/>
    </xf>
    <xf numFmtId="0" fontId="64" fillId="34" borderId="159" xfId="0" applyFont="1" applyFill="1" applyBorder="1" applyAlignment="1">
      <alignment horizontal="left"/>
    </xf>
    <xf numFmtId="0" fontId="64" fillId="34" borderId="15" xfId="0" applyFont="1" applyFill="1" applyBorder="1" applyAlignment="1">
      <alignment horizontal="left"/>
    </xf>
    <xf numFmtId="0" fontId="3" fillId="32" borderId="159" xfId="0" applyFont="1" applyFill="1" applyBorder="1" applyAlignment="1">
      <alignment horizontal="right" vertical="distributed" wrapText="1"/>
    </xf>
    <xf numFmtId="0" fontId="3" fillId="32" borderId="15" xfId="0" applyFont="1" applyFill="1" applyBorder="1" applyAlignment="1">
      <alignment horizontal="right" vertical="distributed" wrapText="1"/>
    </xf>
    <xf numFmtId="0" fontId="3" fillId="32" borderId="160" xfId="0" applyFont="1" applyFill="1" applyBorder="1" applyAlignment="1">
      <alignment horizontal="right" vertical="distributed" wrapText="1"/>
    </xf>
    <xf numFmtId="166" fontId="3" fillId="32" borderId="159" xfId="0" applyNumberFormat="1" applyFont="1" applyFill="1" applyBorder="1" applyAlignment="1">
      <alignment horizontal="center"/>
    </xf>
    <xf numFmtId="166" fontId="3" fillId="32" borderId="160" xfId="0" applyNumberFormat="1" applyFont="1" applyFill="1" applyBorder="1" applyAlignment="1">
      <alignment horizontal="center"/>
    </xf>
    <xf numFmtId="166" fontId="3" fillId="32" borderId="9" xfId="0" applyNumberFormat="1" applyFont="1" applyFill="1" applyBorder="1" applyAlignment="1">
      <alignment horizontal="center"/>
    </xf>
    <xf numFmtId="166" fontId="3" fillId="32" borderId="11" xfId="0" applyNumberFormat="1" applyFont="1" applyFill="1" applyBorder="1" applyAlignment="1">
      <alignment horizontal="center"/>
    </xf>
    <xf numFmtId="0" fontId="0" fillId="0" borderId="200" xfId="0" applyBorder="1" applyAlignment="1" applyProtection="1">
      <alignment horizontal="left" vertical="top" wrapText="1"/>
      <protection locked="0"/>
    </xf>
    <xf numFmtId="0" fontId="0" fillId="0" borderId="201" xfId="0" applyBorder="1" applyAlignment="1" applyProtection="1">
      <alignment horizontal="left" vertical="top" wrapText="1"/>
      <protection locked="0"/>
    </xf>
    <xf numFmtId="0" fontId="0" fillId="0" borderId="202" xfId="0" applyBorder="1" applyAlignment="1" applyProtection="1">
      <alignment horizontal="left" vertical="top" wrapText="1"/>
      <protection locked="0"/>
    </xf>
    <xf numFmtId="166" fontId="0" fillId="0" borderId="200" xfId="0" applyNumberFormat="1" applyBorder="1" applyAlignment="1" applyProtection="1">
      <alignment horizontal="center"/>
      <protection locked="0"/>
    </xf>
    <xf numFmtId="166" fontId="0" fillId="0" borderId="202" xfId="0" applyNumberFormat="1" applyBorder="1" applyAlignment="1" applyProtection="1">
      <alignment horizontal="center"/>
      <protection locked="0"/>
    </xf>
    <xf numFmtId="166" fontId="5" fillId="32" borderId="159" xfId="0" applyNumberFormat="1" applyFont="1" applyFill="1" applyBorder="1" applyAlignment="1">
      <alignment horizontal="center" vertical="center"/>
    </xf>
    <xf numFmtId="166" fontId="5" fillId="32" borderId="160" xfId="0" applyNumberFormat="1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178" xfId="0" applyBorder="1" applyAlignment="1" applyProtection="1">
      <alignment horizontal="left" vertical="top" wrapText="1"/>
      <protection locked="0"/>
    </xf>
    <xf numFmtId="166" fontId="0" fillId="0" borderId="23" xfId="0" applyNumberFormat="1" applyBorder="1" applyAlignment="1" applyProtection="1">
      <alignment horizontal="center"/>
      <protection locked="0"/>
    </xf>
    <xf numFmtId="166" fontId="0" fillId="0" borderId="178" xfId="0" applyNumberFormat="1" applyBorder="1" applyAlignment="1" applyProtection="1">
      <alignment horizontal="center"/>
      <protection locked="0"/>
    </xf>
    <xf numFmtId="0" fontId="3" fillId="2" borderId="159" xfId="0" applyFont="1" applyFill="1" applyBorder="1" applyAlignment="1">
      <alignment horizontal="right" vertical="distributed" wrapText="1"/>
    </xf>
    <xf numFmtId="0" fontId="3" fillId="2" borderId="15" xfId="0" applyFont="1" applyFill="1" applyBorder="1" applyAlignment="1">
      <alignment horizontal="right" vertical="distributed" wrapText="1"/>
    </xf>
    <xf numFmtId="0" fontId="3" fillId="2" borderId="160" xfId="0" applyFont="1" applyFill="1" applyBorder="1" applyAlignment="1">
      <alignment horizontal="right" vertical="distributed" wrapText="1"/>
    </xf>
    <xf numFmtId="166" fontId="3" fillId="2" borderId="9" xfId="0" applyNumberFormat="1" applyFont="1" applyFill="1" applyBorder="1" applyAlignment="1">
      <alignment horizontal="center"/>
    </xf>
    <xf numFmtId="166" fontId="3" fillId="2" borderId="1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66" fontId="5" fillId="2" borderId="159" xfId="0" applyNumberFormat="1" applyFont="1" applyFill="1" applyBorder="1" applyAlignment="1">
      <alignment horizontal="center" vertical="center"/>
    </xf>
    <xf numFmtId="166" fontId="5" fillId="2" borderId="160" xfId="0" applyNumberFormat="1" applyFont="1" applyFill="1" applyBorder="1" applyAlignment="1">
      <alignment horizontal="center" vertical="center"/>
    </xf>
    <xf numFmtId="0" fontId="3" fillId="2" borderId="159" xfId="0" applyFont="1" applyFill="1" applyBorder="1" applyAlignment="1">
      <alignment horizontal="center" vertical="distributed" wrapText="1"/>
    </xf>
    <xf numFmtId="0" fontId="3" fillId="2" borderId="160" xfId="0" applyFont="1" applyFill="1" applyBorder="1" applyAlignment="1">
      <alignment horizontal="center" vertical="distributed" wrapText="1"/>
    </xf>
    <xf numFmtId="0" fontId="0" fillId="0" borderId="52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3" xfId="0" applyBorder="1" applyAlignment="1" applyProtection="1">
      <alignment horizontal="left" vertical="top" wrapText="1"/>
      <protection locked="0"/>
    </xf>
    <xf numFmtId="166" fontId="2" fillId="0" borderId="52" xfId="0" applyNumberFormat="1" applyFont="1" applyBorder="1" applyAlignment="1" applyProtection="1">
      <alignment horizontal="center" vertical="center" wrapText="1"/>
      <protection locked="0"/>
    </xf>
    <xf numFmtId="166" fontId="2" fillId="0" borderId="203" xfId="0" applyNumberFormat="1" applyFont="1" applyBorder="1" applyAlignment="1" applyProtection="1">
      <alignment horizontal="center" vertical="center" wrapText="1"/>
      <protection locked="0"/>
    </xf>
    <xf numFmtId="166" fontId="2" fillId="0" borderId="44" xfId="0" applyNumberFormat="1" applyFont="1" applyBorder="1" applyAlignment="1" applyProtection="1">
      <alignment horizontal="center" vertical="center" wrapText="1"/>
      <protection locked="0"/>
    </xf>
    <xf numFmtId="166" fontId="2" fillId="0" borderId="173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166" fontId="2" fillId="0" borderId="23" xfId="0" applyNumberFormat="1" applyFont="1" applyBorder="1" applyAlignment="1" applyProtection="1">
      <alignment horizontal="center" vertical="center" wrapText="1"/>
      <protection locked="0"/>
    </xf>
    <xf numFmtId="166" fontId="2" fillId="0" borderId="178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60" xfId="0" applyFont="1" applyBorder="1" applyAlignment="1" applyProtection="1">
      <alignment horizontal="left" vertical="top" wrapText="1"/>
      <protection locked="0"/>
    </xf>
    <xf numFmtId="0" fontId="5" fillId="32" borderId="0" xfId="0" applyFont="1" applyFill="1" applyAlignment="1">
      <alignment horizontal="left"/>
    </xf>
    <xf numFmtId="0" fontId="3" fillId="32" borderId="10" xfId="0" applyFont="1" applyFill="1" applyBorder="1" applyAlignment="1">
      <alignment horizontal="center" wrapText="1"/>
    </xf>
    <xf numFmtId="0" fontId="3" fillId="32" borderId="159" xfId="0" applyFont="1" applyFill="1" applyBorder="1" applyAlignment="1">
      <alignment horizontal="left" vertical="distributed" wrapText="1"/>
    </xf>
    <xf numFmtId="0" fontId="3" fillId="32" borderId="15" xfId="0" applyFont="1" applyFill="1" applyBorder="1" applyAlignment="1">
      <alignment horizontal="left" vertical="distributed" wrapText="1"/>
    </xf>
    <xf numFmtId="0" fontId="3" fillId="32" borderId="160" xfId="0" applyFont="1" applyFill="1" applyBorder="1" applyAlignment="1">
      <alignment horizontal="left" vertical="distributed" wrapText="1"/>
    </xf>
    <xf numFmtId="0" fontId="3" fillId="32" borderId="159" xfId="0" applyFont="1" applyFill="1" applyBorder="1" applyAlignment="1">
      <alignment horizontal="center" vertical="distributed" wrapText="1"/>
    </xf>
    <xf numFmtId="0" fontId="3" fillId="32" borderId="160" xfId="0" applyFont="1" applyFill="1" applyBorder="1" applyAlignment="1">
      <alignment horizontal="center" vertical="distributed" wrapText="1"/>
    </xf>
    <xf numFmtId="166" fontId="0" fillId="0" borderId="63" xfId="0" applyNumberFormat="1" applyBorder="1" applyAlignment="1" applyProtection="1">
      <alignment horizontal="center"/>
      <protection locked="0"/>
    </xf>
    <xf numFmtId="166" fontId="0" fillId="0" borderId="128" xfId="0" applyNumberFormat="1" applyBorder="1" applyAlignment="1" applyProtection="1">
      <alignment horizontal="center"/>
      <protection locked="0"/>
    </xf>
    <xf numFmtId="166" fontId="3" fillId="2" borderId="159" xfId="0" applyNumberFormat="1" applyFont="1" applyFill="1" applyBorder="1" applyAlignment="1">
      <alignment horizontal="center"/>
    </xf>
    <xf numFmtId="166" fontId="3" fillId="2" borderId="16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159" xfId="0" applyFont="1" applyFill="1" applyBorder="1" applyAlignment="1">
      <alignment horizontal="left" vertical="distributed" wrapText="1"/>
    </xf>
    <xf numFmtId="0" fontId="3" fillId="2" borderId="15" xfId="0" applyFont="1" applyFill="1" applyBorder="1" applyAlignment="1">
      <alignment horizontal="left" vertical="distributed" wrapText="1"/>
    </xf>
    <xf numFmtId="0" fontId="3" fillId="2" borderId="160" xfId="0" applyFont="1" applyFill="1" applyBorder="1" applyAlignment="1">
      <alignment horizontal="left" vertical="distributed" wrapText="1"/>
    </xf>
    <xf numFmtId="0" fontId="3" fillId="32" borderId="0" xfId="0" applyFont="1" applyFill="1" applyAlignment="1">
      <alignment horizontal="right" wrapText="1"/>
    </xf>
    <xf numFmtId="0" fontId="5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166" fontId="3" fillId="20" borderId="1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166" fontId="3" fillId="20" borderId="5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6" fontId="3" fillId="20" borderId="10" xfId="0" applyNumberFormat="1" applyFont="1" applyFill="1" applyBorder="1" applyAlignment="1">
      <alignment horizontal="center"/>
    </xf>
    <xf numFmtId="0" fontId="5" fillId="20" borderId="0" xfId="0" applyFont="1" applyFill="1" applyAlignment="1">
      <alignment horizontal="left" vertical="center" wrapText="1"/>
    </xf>
    <xf numFmtId="0" fontId="2" fillId="20" borderId="0" xfId="0" applyFont="1" applyFill="1" applyAlignment="1">
      <alignment horizontal="left" wrapText="1"/>
    </xf>
    <xf numFmtId="0" fontId="2" fillId="20" borderId="0" xfId="0" applyFont="1" applyFill="1" applyAlignment="1">
      <alignment horizontal="left" vertical="center" wrapText="1" readingOrder="1"/>
    </xf>
    <xf numFmtId="0" fontId="3" fillId="20" borderId="10" xfId="0" applyFont="1" applyFill="1" applyBorder="1" applyAlignment="1">
      <alignment horizontal="right"/>
    </xf>
    <xf numFmtId="0" fontId="3" fillId="20" borderId="15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left"/>
    </xf>
    <xf numFmtId="0" fontId="0" fillId="0" borderId="15" xfId="0" applyBorder="1"/>
    <xf numFmtId="0" fontId="0" fillId="0" borderId="0" xfId="0"/>
    <xf numFmtId="0" fontId="2" fillId="0" borderId="159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0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3" fillId="0" borderId="159" xfId="0" applyFont="1" applyBorder="1" applyAlignment="1" applyProtection="1">
      <alignment horizontal="left" vertical="top" wrapText="1"/>
      <protection locked="0"/>
    </xf>
    <xf numFmtId="10" fontId="3" fillId="0" borderId="142" xfId="0" applyNumberFormat="1" applyFont="1" applyBorder="1" applyAlignment="1" applyProtection="1">
      <alignment horizontal="center" vertical="center"/>
      <protection locked="0"/>
    </xf>
    <xf numFmtId="10" fontId="3" fillId="0" borderId="91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left" vertical="top" wrapText="1" readingOrder="1"/>
      <protection locked="0"/>
    </xf>
    <xf numFmtId="0" fontId="3" fillId="0" borderId="2" xfId="0" applyFont="1" applyBorder="1" applyAlignment="1" applyProtection="1">
      <alignment horizontal="left" vertical="top" wrapText="1" readingOrder="1"/>
      <protection locked="0"/>
    </xf>
    <xf numFmtId="0" fontId="2" fillId="0" borderId="2" xfId="0" applyFont="1" applyBorder="1" applyAlignment="1" applyProtection="1">
      <alignment wrapText="1" readingOrder="1"/>
      <protection locked="0"/>
    </xf>
    <xf numFmtId="0" fontId="32" fillId="0" borderId="15" xfId="0" applyFont="1" applyBorder="1" applyAlignment="1" applyProtection="1">
      <alignment horizontal="left" vertical="top" wrapText="1"/>
      <protection locked="0"/>
    </xf>
    <xf numFmtId="0" fontId="32" fillId="0" borderId="160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0" xfId="0" applyBorder="1" applyAlignment="1" applyProtection="1">
      <alignment horizontal="left" vertical="top"/>
      <protection locked="0"/>
    </xf>
    <xf numFmtId="0" fontId="65" fillId="32" borderId="0" xfId="0" applyFont="1" applyFill="1" applyAlignment="1">
      <alignment horizontal="left" vertical="top" wrapText="1"/>
    </xf>
    <xf numFmtId="0" fontId="65" fillId="0" borderId="0" xfId="0" applyFont="1" applyAlignment="1">
      <alignment wrapText="1"/>
    </xf>
    <xf numFmtId="0" fontId="66" fillId="0" borderId="0" xfId="0" applyFont="1" applyAlignment="1">
      <alignment wrapText="1"/>
    </xf>
    <xf numFmtId="10" fontId="3" fillId="0" borderId="113" xfId="0" applyNumberFormat="1" applyFont="1" applyBorder="1" applyAlignment="1" applyProtection="1">
      <alignment horizontal="center" vertical="center"/>
      <protection locked="0"/>
    </xf>
    <xf numFmtId="10" fontId="3" fillId="0" borderId="184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top" wrapText="1" readingOrder="1"/>
      <protection locked="0"/>
    </xf>
    <xf numFmtId="0" fontId="3" fillId="0" borderId="18" xfId="0" applyFont="1" applyBorder="1" applyAlignment="1" applyProtection="1">
      <alignment horizontal="left" vertical="top" wrapText="1" readingOrder="1"/>
      <protection locked="0"/>
    </xf>
    <xf numFmtId="0" fontId="0" fillId="0" borderId="18" xfId="0" applyBorder="1" applyAlignment="1" applyProtection="1">
      <alignment wrapText="1" readingOrder="1"/>
      <protection locked="0"/>
    </xf>
    <xf numFmtId="0" fontId="0" fillId="0" borderId="175" xfId="0" applyBorder="1" applyAlignment="1" applyProtection="1">
      <alignment wrapText="1" readingOrder="1"/>
      <protection locked="0"/>
    </xf>
    <xf numFmtId="0" fontId="3" fillId="2" borderId="5" xfId="0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2" borderId="0" xfId="0" applyFont="1" applyFill="1" applyAlignment="1">
      <alignment horizontal="left"/>
    </xf>
    <xf numFmtId="0" fontId="2" fillId="0" borderId="18" xfId="0" applyFont="1" applyBorder="1" applyAlignment="1" applyProtection="1">
      <alignment wrapText="1" readingOrder="1"/>
      <protection locked="0"/>
    </xf>
    <xf numFmtId="0" fontId="2" fillId="0" borderId="175" xfId="0" applyFont="1" applyBorder="1" applyAlignment="1" applyProtection="1">
      <alignment wrapText="1" readingOrder="1"/>
      <protection locked="0"/>
    </xf>
    <xf numFmtId="166" fontId="3" fillId="20" borderId="28" xfId="0" applyNumberFormat="1" applyFont="1" applyFill="1" applyBorder="1" applyAlignment="1">
      <alignment horizontal="center" vertical="center"/>
    </xf>
    <xf numFmtId="166" fontId="3" fillId="20" borderId="89" xfId="0" applyNumberFormat="1" applyFont="1" applyFill="1" applyBorder="1" applyAlignment="1">
      <alignment horizontal="center" vertical="center"/>
    </xf>
    <xf numFmtId="0" fontId="17" fillId="2" borderId="159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10" fontId="3" fillId="2" borderId="2" xfId="20" applyNumberFormat="1" applyFont="1" applyFill="1" applyBorder="1" applyAlignment="1" applyProtection="1">
      <alignment horizont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7" fillId="2" borderId="159" xfId="0" applyFont="1" applyFill="1" applyBorder="1" applyAlignment="1">
      <alignment horizontal="center" vertical="center" wrapText="1"/>
    </xf>
    <xf numFmtId="0" fontId="17" fillId="2" borderId="160" xfId="0" applyFont="1" applyFill="1" applyBorder="1" applyAlignment="1">
      <alignment horizontal="center" vertical="center" wrapText="1"/>
    </xf>
    <xf numFmtId="0" fontId="17" fillId="2" borderId="185" xfId="0" applyFont="1" applyFill="1" applyBorder="1" applyAlignment="1">
      <alignment horizontal="center" vertical="center"/>
    </xf>
    <xf numFmtId="0" fontId="17" fillId="2" borderId="186" xfId="0" applyFont="1" applyFill="1" applyBorder="1" applyAlignment="1">
      <alignment horizontal="center" vertical="center"/>
    </xf>
    <xf numFmtId="9" fontId="3" fillId="2" borderId="0" xfId="20" applyFont="1" applyFill="1" applyBorder="1" applyAlignment="1" applyProtection="1">
      <alignment horizontal="center"/>
    </xf>
    <xf numFmtId="0" fontId="3" fillId="0" borderId="16" xfId="0" applyFont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wrapText="1" readingOrder="1"/>
      <protection locked="0"/>
    </xf>
    <xf numFmtId="166" fontId="3" fillId="20" borderId="167" xfId="0" applyNumberFormat="1" applyFont="1" applyFill="1" applyBorder="1" applyAlignment="1">
      <alignment horizontal="center" vertical="center"/>
    </xf>
    <xf numFmtId="166" fontId="3" fillId="20" borderId="168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top" wrapText="1"/>
    </xf>
    <xf numFmtId="0" fontId="2" fillId="0" borderId="15" xfId="0" applyFont="1" applyBorder="1"/>
    <xf numFmtId="0" fontId="2" fillId="2" borderId="0" xfId="0" applyFont="1" applyFill="1" applyAlignment="1">
      <alignment horizontal="left" vertical="center" wrapText="1"/>
    </xf>
    <xf numFmtId="0" fontId="1" fillId="0" borderId="159" xfId="0" applyFont="1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160" xfId="0" applyBorder="1" applyAlignment="1" applyProtection="1">
      <alignment horizontal="left" wrapText="1"/>
      <protection locked="0"/>
    </xf>
    <xf numFmtId="0" fontId="1" fillId="0" borderId="159" xfId="0" applyFont="1" applyBorder="1" applyAlignment="1" applyProtection="1">
      <alignment horizontal="left" vertical="top" wrapText="1" readingOrder="1"/>
      <protection locked="0"/>
    </xf>
    <xf numFmtId="0" fontId="2" fillId="0" borderId="15" xfId="0" applyFont="1" applyBorder="1" applyAlignment="1" applyProtection="1">
      <alignment horizontal="left" vertical="top" wrapText="1" readingOrder="1"/>
      <protection locked="0"/>
    </xf>
    <xf numFmtId="0" fontId="2" fillId="0" borderId="160" xfId="0" applyFont="1" applyBorder="1" applyAlignment="1" applyProtection="1">
      <alignment horizontal="left" vertical="top" wrapText="1" readingOrder="1"/>
      <protection locked="0"/>
    </xf>
    <xf numFmtId="0" fontId="17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top" wrapText="1"/>
    </xf>
    <xf numFmtId="1" fontId="3" fillId="0" borderId="165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42" xfId="0" applyFont="1" applyBorder="1" applyAlignment="1" applyProtection="1">
      <alignment horizontal="left" vertical="center" wrapText="1" readingOrder="1"/>
      <protection locked="0"/>
    </xf>
    <xf numFmtId="0" fontId="3" fillId="0" borderId="58" xfId="0" applyFont="1" applyBorder="1" applyAlignment="1" applyProtection="1">
      <alignment horizontal="left" vertical="center" wrapText="1" readingOrder="1"/>
      <protection locked="0"/>
    </xf>
    <xf numFmtId="166" fontId="3" fillId="0" borderId="165" xfId="0" applyNumberFormat="1" applyFont="1" applyBorder="1" applyAlignment="1" applyProtection="1">
      <alignment horizontal="center" vertical="center" wrapText="1" readingOrder="1"/>
      <protection locked="0"/>
    </xf>
    <xf numFmtId="166" fontId="3" fillId="0" borderId="204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15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166" fontId="3" fillId="2" borderId="159" xfId="0" applyNumberFormat="1" applyFont="1" applyFill="1" applyBorder="1" applyAlignment="1">
      <alignment horizontal="center" vertical="center"/>
    </xf>
    <xf numFmtId="166" fontId="3" fillId="2" borderId="16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1" fontId="3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47" fillId="0" borderId="15" xfId="0" applyFont="1" applyBorder="1" applyAlignment="1" applyProtection="1">
      <alignment horizontal="left" vertical="top" wrapText="1"/>
      <protection locked="0"/>
    </xf>
    <xf numFmtId="0" fontId="47" fillId="0" borderId="160" xfId="0" applyFont="1" applyBorder="1" applyAlignment="1" applyProtection="1">
      <alignment horizontal="left" vertical="top" wrapText="1"/>
      <protection locked="0"/>
    </xf>
    <xf numFmtId="0" fontId="17" fillId="2" borderId="205" xfId="0" applyFont="1" applyFill="1" applyBorder="1" applyAlignment="1">
      <alignment horizontal="center" vertical="center" wrapText="1"/>
    </xf>
    <xf numFmtId="0" fontId="3" fillId="0" borderId="164" xfId="0" applyFont="1" applyBorder="1" applyAlignment="1" applyProtection="1">
      <alignment horizontal="left" vertical="center" wrapText="1" readingOrder="1"/>
      <protection locked="0"/>
    </xf>
    <xf numFmtId="0" fontId="3" fillId="0" borderId="165" xfId="0" applyFont="1" applyBorder="1" applyAlignment="1" applyProtection="1">
      <alignment horizontal="left" vertical="center" wrapText="1" readingOrder="1"/>
      <protection locked="0"/>
    </xf>
    <xf numFmtId="166" fontId="3" fillId="2" borderId="185" xfId="0" applyNumberFormat="1" applyFont="1" applyFill="1" applyBorder="1" applyAlignment="1">
      <alignment horizontal="center" vertical="center"/>
    </xf>
    <xf numFmtId="166" fontId="3" fillId="2" borderId="186" xfId="0" applyNumberFormat="1" applyFont="1" applyFill="1" applyBorder="1" applyAlignment="1">
      <alignment horizontal="center" vertical="center"/>
    </xf>
    <xf numFmtId="165" fontId="3" fillId="2" borderId="27" xfId="0" applyNumberFormat="1" applyFont="1" applyFill="1" applyBorder="1" applyAlignment="1">
      <alignment horizontal="center"/>
    </xf>
    <xf numFmtId="0" fontId="17" fillId="2" borderId="206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1" fontId="3" fillId="0" borderId="58" xfId="0" applyNumberFormat="1" applyFont="1" applyBorder="1" applyAlignment="1" applyProtection="1">
      <alignment horizontal="center" vertical="center" wrapText="1" readingOrder="1"/>
      <protection locked="0"/>
    </xf>
    <xf numFmtId="166" fontId="3" fillId="0" borderId="58" xfId="0" applyNumberFormat="1" applyFont="1" applyBorder="1" applyAlignment="1" applyProtection="1">
      <alignment horizontal="center" vertical="center" wrapText="1" readingOrder="1"/>
      <protection locked="0"/>
    </xf>
    <xf numFmtId="166" fontId="3" fillId="0" borderId="94" xfId="0" applyNumberFormat="1" applyFont="1" applyBorder="1" applyAlignment="1" applyProtection="1">
      <alignment horizontal="center" vertical="center" wrapText="1" readingOrder="1"/>
      <protection locked="0"/>
    </xf>
    <xf numFmtId="0" fontId="17" fillId="2" borderId="205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left" vertical="top" wrapText="1" readingOrder="1"/>
      <protection locked="0"/>
    </xf>
    <xf numFmtId="0" fontId="3" fillId="0" borderId="27" xfId="0" applyFont="1" applyBorder="1" applyAlignment="1" applyProtection="1">
      <alignment horizontal="left" vertical="top" wrapText="1" readingOrder="1"/>
      <protection locked="0"/>
    </xf>
    <xf numFmtId="0" fontId="2" fillId="0" borderId="27" xfId="0" applyFont="1" applyBorder="1" applyAlignment="1" applyProtection="1">
      <alignment wrapText="1" readingOrder="1"/>
      <protection locked="0"/>
    </xf>
    <xf numFmtId="10" fontId="3" fillId="2" borderId="185" xfId="0" applyNumberFormat="1" applyFont="1" applyFill="1" applyBorder="1" applyAlignment="1">
      <alignment horizontal="center" vertical="center"/>
    </xf>
    <xf numFmtId="10" fontId="3" fillId="2" borderId="186" xfId="0" applyNumberFormat="1" applyFont="1" applyFill="1" applyBorder="1" applyAlignment="1">
      <alignment horizontal="center" vertical="center"/>
    </xf>
    <xf numFmtId="0" fontId="2" fillId="0" borderId="159" xfId="0" applyFont="1" applyBorder="1" applyAlignment="1" applyProtection="1">
      <alignment horizontal="left" vertical="top" wrapText="1" readingOrder="1"/>
      <protection locked="0"/>
    </xf>
    <xf numFmtId="0" fontId="0" fillId="0" borderId="0" xfId="0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3" fillId="6" borderId="159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60" xfId="0" applyFont="1" applyFill="1" applyBorder="1" applyAlignment="1">
      <alignment horizontal="left" vertical="center" wrapText="1"/>
    </xf>
    <xf numFmtId="0" fontId="2" fillId="2" borderId="159" xfId="0" applyFont="1" applyFill="1" applyBorder="1" applyAlignment="1">
      <alignment horizontal="center" vertical="distributed" wrapText="1"/>
    </xf>
    <xf numFmtId="0" fontId="2" fillId="2" borderId="160" xfId="0" applyFont="1" applyFill="1" applyBorder="1" applyAlignment="1">
      <alignment horizontal="center" vertical="distributed" wrapText="1"/>
    </xf>
    <xf numFmtId="165" fontId="2" fillId="0" borderId="44" xfId="0" applyNumberFormat="1" applyFont="1" applyBorder="1" applyAlignment="1">
      <alignment horizontal="center" vertical="center" wrapText="1"/>
    </xf>
    <xf numFmtId="165" fontId="2" fillId="0" borderId="173" xfId="0" applyNumberFormat="1" applyFont="1" applyBorder="1" applyAlignment="1">
      <alignment horizontal="center" vertical="center" wrapText="1"/>
    </xf>
    <xf numFmtId="0" fontId="19" fillId="18" borderId="159" xfId="0" applyFont="1" applyFill="1" applyBorder="1" applyAlignment="1">
      <alignment horizontal="center"/>
    </xf>
    <xf numFmtId="0" fontId="19" fillId="18" borderId="15" xfId="0" applyFont="1" applyFill="1" applyBorder="1" applyAlignment="1">
      <alignment horizontal="center"/>
    </xf>
    <xf numFmtId="0" fontId="19" fillId="18" borderId="160" xfId="0" applyFont="1" applyFill="1" applyBorder="1" applyAlignment="1">
      <alignment horizontal="center"/>
    </xf>
    <xf numFmtId="0" fontId="0" fillId="0" borderId="5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3" xfId="0" applyBorder="1" applyAlignment="1">
      <alignment horizontal="left" vertical="top" wrapText="1"/>
    </xf>
    <xf numFmtId="0" fontId="3" fillId="20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60" xfId="0" applyFont="1" applyBorder="1" applyAlignment="1" applyProtection="1">
      <alignment horizontal="left" vertical="top" wrapText="1"/>
      <protection locked="0"/>
    </xf>
    <xf numFmtId="165" fontId="0" fillId="0" borderId="23" xfId="0" applyNumberFormat="1" applyBorder="1" applyAlignment="1">
      <alignment horizontal="center"/>
    </xf>
    <xf numFmtId="165" fontId="0" fillId="0" borderId="178" xfId="0" applyNumberFormat="1" applyBorder="1" applyAlignment="1">
      <alignment horizontal="center"/>
    </xf>
    <xf numFmtId="0" fontId="0" fillId="0" borderId="23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178" xfId="0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165" fontId="2" fillId="0" borderId="23" xfId="0" applyNumberFormat="1" applyFont="1" applyBorder="1" applyAlignment="1">
      <alignment horizontal="center" vertical="center" wrapText="1"/>
    </xf>
    <xf numFmtId="165" fontId="2" fillId="0" borderId="178" xfId="0" applyNumberFormat="1" applyFont="1" applyBorder="1" applyAlignment="1">
      <alignment horizontal="center" vertical="center" wrapText="1"/>
    </xf>
    <xf numFmtId="165" fontId="0" fillId="0" borderId="63" xfId="0" applyNumberFormat="1" applyBorder="1" applyAlignment="1">
      <alignment horizontal="center"/>
    </xf>
    <xf numFmtId="165" fontId="0" fillId="0" borderId="128" xfId="0" applyNumberFormat="1" applyBorder="1" applyAlignment="1">
      <alignment horizontal="center"/>
    </xf>
    <xf numFmtId="0" fontId="0" fillId="0" borderId="200" xfId="0" applyBorder="1" applyAlignment="1">
      <alignment horizontal="left" vertical="top" wrapText="1"/>
    </xf>
    <xf numFmtId="0" fontId="0" fillId="0" borderId="201" xfId="0" applyBorder="1" applyAlignment="1">
      <alignment horizontal="left" vertical="top" wrapText="1"/>
    </xf>
    <xf numFmtId="0" fontId="0" fillId="0" borderId="202" xfId="0" applyBorder="1" applyAlignment="1">
      <alignment horizontal="left" vertical="top" wrapText="1"/>
    </xf>
    <xf numFmtId="165" fontId="0" fillId="0" borderId="200" xfId="0" applyNumberFormat="1" applyBorder="1" applyAlignment="1">
      <alignment horizontal="center"/>
    </xf>
    <xf numFmtId="165" fontId="0" fillId="0" borderId="202" xfId="0" applyNumberFormat="1" applyBorder="1" applyAlignment="1">
      <alignment horizontal="center"/>
    </xf>
    <xf numFmtId="165" fontId="2" fillId="0" borderId="52" xfId="0" applyNumberFormat="1" applyFont="1" applyBorder="1" applyAlignment="1">
      <alignment horizontal="center" vertical="center" wrapText="1"/>
    </xf>
    <xf numFmtId="165" fontId="2" fillId="0" borderId="203" xfId="0" applyNumberFormat="1" applyFont="1" applyBorder="1" applyAlignment="1">
      <alignment horizontal="center" vertical="center" wrapText="1"/>
    </xf>
    <xf numFmtId="166" fontId="3" fillId="32" borderId="28" xfId="0" applyNumberFormat="1" applyFont="1" applyFill="1" applyBorder="1" applyAlignment="1">
      <alignment horizontal="center" vertical="center"/>
    </xf>
    <xf numFmtId="166" fontId="3" fillId="32" borderId="89" xfId="0" applyNumberFormat="1" applyFont="1" applyFill="1" applyBorder="1" applyAlignment="1">
      <alignment horizontal="center" vertical="center"/>
    </xf>
    <xf numFmtId="0" fontId="3" fillId="32" borderId="15" xfId="0" applyFont="1" applyFill="1" applyBorder="1" applyAlignment="1">
      <alignment horizontal="right"/>
    </xf>
    <xf numFmtId="166" fontId="3" fillId="32" borderId="15" xfId="0" applyNumberFormat="1" applyFont="1" applyFill="1" applyBorder="1" applyAlignment="1">
      <alignment horizontal="center"/>
    </xf>
    <xf numFmtId="0" fontId="17" fillId="32" borderId="159" xfId="0" applyFont="1" applyFill="1" applyBorder="1" applyAlignment="1">
      <alignment horizontal="center" vertical="center" wrapText="1"/>
    </xf>
    <xf numFmtId="0" fontId="17" fillId="32" borderId="160" xfId="0" applyFont="1" applyFill="1" applyBorder="1" applyAlignment="1">
      <alignment horizontal="center" vertical="center" wrapText="1"/>
    </xf>
    <xf numFmtId="0" fontId="17" fillId="32" borderId="185" xfId="0" applyFont="1" applyFill="1" applyBorder="1" applyAlignment="1">
      <alignment horizontal="center" vertical="center"/>
    </xf>
    <xf numFmtId="0" fontId="17" fillId="32" borderId="186" xfId="0" applyFont="1" applyFill="1" applyBorder="1" applyAlignment="1">
      <alignment horizontal="center" vertical="center"/>
    </xf>
    <xf numFmtId="0" fontId="17" fillId="32" borderId="159" xfId="0" applyFont="1" applyFill="1" applyBorder="1" applyAlignment="1">
      <alignment horizontal="center" vertical="center"/>
    </xf>
    <xf numFmtId="0" fontId="17" fillId="32" borderId="15" xfId="0" applyFont="1" applyFill="1" applyBorder="1" applyAlignment="1">
      <alignment horizontal="center" vertical="center"/>
    </xf>
    <xf numFmtId="0" fontId="0" fillId="32" borderId="15" xfId="0" applyFill="1" applyBorder="1" applyAlignment="1">
      <alignment horizontal="center" vertical="center"/>
    </xf>
    <xf numFmtId="166" fontId="3" fillId="32" borderId="167" xfId="0" applyNumberFormat="1" applyFont="1" applyFill="1" applyBorder="1" applyAlignment="1">
      <alignment horizontal="center" vertical="center"/>
    </xf>
    <xf numFmtId="166" fontId="3" fillId="32" borderId="168" xfId="0" applyNumberFormat="1" applyFont="1" applyFill="1" applyBorder="1" applyAlignment="1">
      <alignment horizontal="center" vertical="center"/>
    </xf>
    <xf numFmtId="166" fontId="3" fillId="20" borderId="172" xfId="0" applyNumberFormat="1" applyFont="1" applyFill="1" applyBorder="1" applyAlignment="1">
      <alignment horizontal="center" vertical="center"/>
    </xf>
    <xf numFmtId="166" fontId="3" fillId="20" borderId="50" xfId="0" applyNumberFormat="1" applyFont="1" applyFill="1" applyBorder="1" applyAlignment="1">
      <alignment horizontal="center" vertical="center"/>
    </xf>
    <xf numFmtId="166" fontId="3" fillId="32" borderId="142" xfId="0" applyNumberFormat="1" applyFont="1" applyFill="1" applyBorder="1" applyAlignment="1">
      <alignment horizontal="center" vertical="center"/>
    </xf>
    <xf numFmtId="166" fontId="3" fillId="32" borderId="91" xfId="0" applyNumberFormat="1" applyFont="1" applyFill="1" applyBorder="1" applyAlignment="1">
      <alignment horizontal="center" vertical="center"/>
    </xf>
    <xf numFmtId="166" fontId="3" fillId="32" borderId="172" xfId="0" applyNumberFormat="1" applyFont="1" applyFill="1" applyBorder="1" applyAlignment="1">
      <alignment horizontal="center" vertical="center"/>
    </xf>
    <xf numFmtId="166" fontId="3" fillId="32" borderId="50" xfId="0" applyNumberFormat="1" applyFont="1" applyFill="1" applyBorder="1" applyAlignment="1">
      <alignment horizontal="center" vertical="center"/>
    </xf>
    <xf numFmtId="0" fontId="17" fillId="32" borderId="205" xfId="0" applyFont="1" applyFill="1" applyBorder="1" applyAlignment="1">
      <alignment horizontal="center" vertical="center"/>
    </xf>
    <xf numFmtId="0" fontId="17" fillId="32" borderId="205" xfId="0" applyFont="1" applyFill="1" applyBorder="1" applyAlignment="1">
      <alignment horizontal="center" vertical="center" wrapText="1"/>
    </xf>
    <xf numFmtId="0" fontId="17" fillId="32" borderId="206" xfId="0" applyFont="1" applyFill="1" applyBorder="1" applyAlignment="1">
      <alignment horizontal="center" vertical="center" wrapText="1"/>
    </xf>
    <xf numFmtId="0" fontId="17" fillId="32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15" xfId="0" applyBorder="1" applyAlignment="1" applyProtection="1">
      <alignment horizontal="left" vertical="top" wrapText="1" readingOrder="1"/>
      <protection locked="0"/>
    </xf>
    <xf numFmtId="0" fontId="0" fillId="0" borderId="160" xfId="0" applyBorder="1" applyAlignment="1" applyProtection="1">
      <alignment horizontal="left" vertical="top" wrapText="1" readingOrder="1"/>
      <protection locked="0"/>
    </xf>
    <xf numFmtId="0" fontId="3" fillId="32" borderId="10" xfId="0" applyFont="1" applyFill="1" applyBorder="1" applyAlignment="1">
      <alignment horizontal="center" vertical="center"/>
    </xf>
    <xf numFmtId="166" fontId="3" fillId="32" borderId="159" xfId="0" applyNumberFormat="1" applyFont="1" applyFill="1" applyBorder="1" applyAlignment="1">
      <alignment horizontal="center" vertical="center"/>
    </xf>
    <xf numFmtId="166" fontId="3" fillId="32" borderId="160" xfId="0" applyNumberFormat="1" applyFont="1" applyFill="1" applyBorder="1" applyAlignment="1">
      <alignment horizontal="center" vertical="center"/>
    </xf>
    <xf numFmtId="0" fontId="2" fillId="32" borderId="7" xfId="0" applyFont="1" applyFill="1" applyBorder="1" applyAlignment="1">
      <alignment horizontal="left" vertical="top" wrapText="1"/>
    </xf>
    <xf numFmtId="0" fontId="2" fillId="32" borderId="0" xfId="0" applyFont="1" applyFill="1" applyAlignment="1">
      <alignment horizontal="left" vertical="top" wrapText="1"/>
    </xf>
    <xf numFmtId="0" fontId="0" fillId="32" borderId="0" xfId="0" applyFill="1" applyAlignment="1">
      <alignment horizontal="center" vertical="center"/>
    </xf>
    <xf numFmtId="0" fontId="3" fillId="32" borderId="0" xfId="0" applyFont="1" applyFill="1" applyAlignment="1">
      <alignment horizontal="center" vertical="center"/>
    </xf>
    <xf numFmtId="166" fontId="3" fillId="32" borderId="185" xfId="0" applyNumberFormat="1" applyFont="1" applyFill="1" applyBorder="1" applyAlignment="1">
      <alignment horizontal="center" vertical="center"/>
    </xf>
    <xf numFmtId="166" fontId="3" fillId="32" borderId="186" xfId="0" applyNumberFormat="1" applyFont="1" applyFill="1" applyBorder="1" applyAlignment="1">
      <alignment horizontal="center" vertical="center"/>
    </xf>
    <xf numFmtId="0" fontId="3" fillId="32" borderId="9" xfId="0" applyFont="1" applyFill="1" applyBorder="1" applyAlignment="1">
      <alignment horizontal="right" vertical="top" wrapText="1"/>
    </xf>
    <xf numFmtId="0" fontId="3" fillId="32" borderId="10" xfId="0" applyFont="1" applyFill="1" applyBorder="1" applyAlignment="1">
      <alignment horizontal="right" vertical="top" wrapText="1"/>
    </xf>
    <xf numFmtId="0" fontId="3" fillId="0" borderId="204" xfId="0" applyFont="1" applyBorder="1" applyAlignment="1" applyProtection="1">
      <alignment horizontal="center" vertical="center"/>
      <protection locked="0"/>
    </xf>
    <xf numFmtId="0" fontId="3" fillId="0" borderId="207" xfId="0" applyFont="1" applyBorder="1" applyAlignment="1" applyProtection="1">
      <alignment horizontal="center" vertical="center"/>
      <protection locked="0"/>
    </xf>
    <xf numFmtId="10" fontId="3" fillId="32" borderId="185" xfId="0" applyNumberFormat="1" applyFont="1" applyFill="1" applyBorder="1" applyAlignment="1">
      <alignment horizontal="center" vertical="center"/>
    </xf>
    <xf numFmtId="10" fontId="3" fillId="32" borderId="186" xfId="0" applyNumberFormat="1" applyFont="1" applyFill="1" applyBorder="1" applyAlignment="1">
      <alignment horizontal="center" vertical="center"/>
    </xf>
    <xf numFmtId="0" fontId="2" fillId="0" borderId="159" xfId="0" applyFont="1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60" xfId="0" applyBorder="1" applyAlignment="1" applyProtection="1">
      <alignment vertical="top" wrapText="1"/>
      <protection locked="0"/>
    </xf>
    <xf numFmtId="0" fontId="3" fillId="32" borderId="4" xfId="0" applyFont="1" applyFill="1" applyBorder="1" applyAlignment="1">
      <alignment horizontal="center" vertical="center" wrapText="1"/>
    </xf>
    <xf numFmtId="0" fontId="3" fillId="32" borderId="5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7" xfId="0" applyFont="1" applyFill="1" applyBorder="1" applyAlignment="1">
      <alignment horizontal="center" vertical="center" wrapText="1"/>
    </xf>
    <xf numFmtId="0" fontId="3" fillId="32" borderId="0" xfId="0" applyFont="1" applyFill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9" xfId="0" applyFont="1" applyFill="1" applyBorder="1" applyAlignment="1">
      <alignment horizontal="center" vertical="center" wrapText="1"/>
    </xf>
    <xf numFmtId="0" fontId="3" fillId="32" borderId="10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165" fontId="5" fillId="5" borderId="159" xfId="9" applyNumberFormat="1" applyFont="1" applyFill="1" applyBorder="1" applyAlignment="1" applyProtection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0" xfId="0" applyBorder="1" applyAlignment="1">
      <alignment horizontal="center" wrapText="1"/>
    </xf>
    <xf numFmtId="0" fontId="5" fillId="2" borderId="48" xfId="0" applyFont="1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0" fillId="0" borderId="3" xfId="0" applyBorder="1"/>
    <xf numFmtId="166" fontId="3" fillId="2" borderId="3" xfId="9" applyNumberFormat="1" applyFont="1" applyFill="1" applyBorder="1" applyAlignment="1" applyProtection="1">
      <alignment horizontal="center"/>
    </xf>
    <xf numFmtId="0" fontId="3" fillId="0" borderId="3" xfId="0" applyFont="1" applyBorder="1"/>
    <xf numFmtId="0" fontId="6" fillId="2" borderId="4" xfId="0" applyFont="1" applyFill="1" applyBorder="1" applyAlignment="1">
      <alignment horizontal="center" vertical="center"/>
    </xf>
    <xf numFmtId="0" fontId="6" fillId="2" borderId="20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3" fontId="3" fillId="0" borderId="115" xfId="9" applyNumberFormat="1" applyFont="1" applyFill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166" fontId="63" fillId="2" borderId="206" xfId="0" applyNumberFormat="1" applyFont="1" applyFill="1" applyBorder="1" applyAlignment="1">
      <alignment horizontal="center"/>
    </xf>
    <xf numFmtId="166" fontId="63" fillId="2" borderId="15" xfId="0" applyNumberFormat="1" applyFont="1" applyFill="1" applyBorder="1" applyAlignment="1">
      <alignment horizontal="center"/>
    </xf>
    <xf numFmtId="166" fontId="63" fillId="2" borderId="209" xfId="0" applyNumberFormat="1" applyFont="1" applyFill="1" applyBorder="1" applyAlignment="1">
      <alignment horizontal="center"/>
    </xf>
    <xf numFmtId="0" fontId="5" fillId="2" borderId="29" xfId="0" applyFont="1" applyFill="1" applyBorder="1" applyAlignment="1">
      <alignment horizontal="left"/>
    </xf>
    <xf numFmtId="0" fontId="5" fillId="2" borderId="34" xfId="0" applyFont="1" applyFill="1" applyBorder="1" applyAlignment="1">
      <alignment horizontal="left"/>
    </xf>
    <xf numFmtId="0" fontId="5" fillId="2" borderId="6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right" indent="2"/>
    </xf>
    <xf numFmtId="0" fontId="39" fillId="0" borderId="27" xfId="0" applyFont="1" applyBorder="1" applyAlignment="1">
      <alignment horizontal="left"/>
    </xf>
    <xf numFmtId="0" fontId="3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49" fontId="39" fillId="0" borderId="2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1" fillId="0" borderId="0" xfId="0" applyFont="1" applyAlignment="1">
      <alignment horizontal="left" vertical="center"/>
    </xf>
  </cellXfs>
  <cellStyles count="28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3 2" xfId="5" xr:uid="{00000000-0005-0000-0000-000004000000}"/>
    <cellStyle name="Comma 4" xfId="6" xr:uid="{00000000-0005-0000-0000-000005000000}"/>
    <cellStyle name="Comma 4 2" xfId="7" xr:uid="{00000000-0005-0000-0000-000006000000}"/>
    <cellStyle name="Comma 5" xfId="8" xr:uid="{00000000-0005-0000-0000-000007000000}"/>
    <cellStyle name="Currency" xfId="9" builtinId="4"/>
    <cellStyle name="Currency 2" xfId="10" xr:uid="{00000000-0005-0000-0000-000009000000}"/>
    <cellStyle name="Currency 2 2" xfId="11" xr:uid="{00000000-0005-0000-0000-00000A000000}"/>
    <cellStyle name="Currency 3" xfId="12" xr:uid="{00000000-0005-0000-0000-00000B000000}"/>
    <cellStyle name="Currency 3 2" xfId="13" xr:uid="{00000000-0005-0000-0000-00000C000000}"/>
    <cellStyle name="Currency 4" xfId="14" xr:uid="{00000000-0005-0000-0000-00000D000000}"/>
    <cellStyle name="Currency 4 2" xfId="15" xr:uid="{00000000-0005-0000-0000-00000E000000}"/>
    <cellStyle name="Currency 5" xfId="16" xr:uid="{00000000-0005-0000-0000-00000F000000}"/>
    <cellStyle name="Normal" xfId="0" builtinId="0"/>
    <cellStyle name="Normal 2" xfId="17" xr:uid="{00000000-0005-0000-0000-000011000000}"/>
    <cellStyle name="Normal 3" xfId="18" xr:uid="{00000000-0005-0000-0000-000012000000}"/>
    <cellStyle name="Normal 4" xfId="19" xr:uid="{00000000-0005-0000-0000-000013000000}"/>
    <cellStyle name="Percent" xfId="20" builtinId="5"/>
    <cellStyle name="Percent 2" xfId="21" xr:uid="{00000000-0005-0000-0000-000015000000}"/>
    <cellStyle name="Percent 2 2" xfId="22" xr:uid="{00000000-0005-0000-0000-000016000000}"/>
    <cellStyle name="Percent 3" xfId="23" xr:uid="{00000000-0005-0000-0000-000017000000}"/>
    <cellStyle name="Percent 3 2" xfId="24" xr:uid="{00000000-0005-0000-0000-000018000000}"/>
    <cellStyle name="Percent 4" xfId="25" xr:uid="{00000000-0005-0000-0000-000019000000}"/>
    <cellStyle name="Percent 4 2" xfId="26" xr:uid="{00000000-0005-0000-0000-00001A000000}"/>
    <cellStyle name="Percent 5" xfId="27" xr:uid="{00000000-0005-0000-0000-00001B000000}"/>
  </cellStyles>
  <dxfs count="59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0066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auto="1"/>
      </font>
      <fill>
        <patternFill>
          <bgColor rgb="FFC00000"/>
        </patternFill>
      </fill>
    </dxf>
    <dxf>
      <font>
        <b/>
        <i val="0"/>
        <color rgb="FFC00000"/>
      </font>
    </dxf>
    <dxf>
      <font>
        <b/>
        <i val="0"/>
        <color auto="1"/>
      </font>
      <fill>
        <patternFill>
          <bgColor rgb="FFC00000"/>
        </patternFill>
      </fill>
    </dxf>
    <dxf>
      <font>
        <b/>
        <i val="0"/>
        <color rgb="FFC00000"/>
      </font>
    </dxf>
  </dxfs>
  <tableStyles count="0" defaultTableStyle="TableStyleMedium9" defaultPivotStyle="PivotStyleLight16"/>
  <colors>
    <mruColors>
      <color rgb="FFD9D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91"/>
  <sheetViews>
    <sheetView showGridLines="0" tabSelected="1" zoomScale="75" zoomScaleNormal="75" workbookViewId="0">
      <pane ySplit="1" topLeftCell="A2" activePane="bottomLeft" state="frozen"/>
      <selection pane="bottomLeft" activeCell="C3" sqref="C3:I3"/>
    </sheetView>
  </sheetViews>
  <sheetFormatPr defaultColWidth="9.33203125" defaultRowHeight="13.2" x14ac:dyDescent="0.25"/>
  <cols>
    <col min="1" max="1" width="21.6640625" style="76" customWidth="1"/>
    <col min="2" max="2" width="29.88671875" style="76" customWidth="1"/>
    <col min="3" max="3" width="13.109375" style="76" customWidth="1"/>
    <col min="4" max="4" width="11" style="76" customWidth="1"/>
    <col min="5" max="5" width="14.33203125" style="76" customWidth="1"/>
    <col min="6" max="6" width="13.44140625" style="76" customWidth="1"/>
    <col min="7" max="7" width="14.33203125" style="76" customWidth="1"/>
    <col min="8" max="8" width="15.33203125" style="76" customWidth="1"/>
    <col min="9" max="10" width="14.6640625" style="76" customWidth="1"/>
    <col min="11" max="11" width="15.44140625" style="76" customWidth="1"/>
    <col min="12" max="12" width="13.109375" style="76" customWidth="1"/>
    <col min="13" max="13" width="11.109375" style="76" hidden="1" customWidth="1"/>
    <col min="14" max="14" width="12.44140625" style="76" hidden="1" customWidth="1"/>
    <col min="15" max="16" width="14.6640625" style="76" customWidth="1"/>
    <col min="17" max="17" width="4.6640625" style="76" hidden="1" customWidth="1"/>
    <col min="18" max="18" width="3.44140625" style="76" hidden="1" customWidth="1"/>
    <col min="19" max="20" width="4.6640625" style="76" hidden="1" customWidth="1"/>
    <col min="21" max="21" width="7.44140625" style="76" hidden="1" customWidth="1"/>
    <col min="22" max="23" width="8.33203125" style="76" hidden="1" customWidth="1"/>
    <col min="24" max="24" width="10" style="76" hidden="1" customWidth="1"/>
    <col min="25" max="26" width="11.33203125" style="76" hidden="1" customWidth="1"/>
    <col min="27" max="27" width="9.6640625" style="76" hidden="1" customWidth="1"/>
    <col min="28" max="28" width="11.33203125" style="76" hidden="1" customWidth="1"/>
    <col min="29" max="29" width="11" style="76" hidden="1" customWidth="1"/>
    <col min="30" max="30" width="14.6640625" style="76" customWidth="1"/>
    <col min="31" max="31" width="17.33203125" style="76" customWidth="1"/>
    <col min="32" max="32" width="14.6640625" style="76" customWidth="1"/>
    <col min="33" max="33" width="16.33203125" style="76" customWidth="1"/>
    <col min="34" max="34" width="15.6640625" style="76" customWidth="1"/>
    <col min="35" max="37" width="18.44140625" style="76" customWidth="1"/>
    <col min="38" max="39" width="14" style="76" customWidth="1"/>
    <col min="40" max="40" width="14.33203125" style="76" customWidth="1"/>
    <col min="41" max="16384" width="9.33203125" style="76"/>
  </cols>
  <sheetData>
    <row r="1" spans="1:40" ht="22.8" customHeight="1" x14ac:dyDescent="0.4">
      <c r="A1" s="1421" t="s">
        <v>312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3"/>
      <c r="AD1" s="712" t="s">
        <v>256</v>
      </c>
    </row>
    <row r="2" spans="1:40" ht="5.0999999999999996" customHeight="1" thickBot="1" x14ac:dyDescent="0.3">
      <c r="A2" s="15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51"/>
    </row>
    <row r="3" spans="1:40" ht="21" customHeight="1" thickBot="1" x14ac:dyDescent="0.35">
      <c r="A3" s="1416" t="s">
        <v>109</v>
      </c>
      <c r="B3" s="1417"/>
      <c r="C3" s="1424"/>
      <c r="D3" s="1425"/>
      <c r="E3" s="1425"/>
      <c r="F3" s="1425"/>
      <c r="G3" s="1425"/>
      <c r="H3" s="1425"/>
      <c r="I3" s="1426"/>
      <c r="J3" s="152"/>
      <c r="K3" s="468">
        <v>1</v>
      </c>
      <c r="L3" s="152"/>
      <c r="M3" s="152"/>
      <c r="N3" s="152"/>
      <c r="O3" s="153"/>
      <c r="X3" s="340"/>
      <c r="AD3" s="1381" t="s">
        <v>67</v>
      </c>
      <c r="AE3" s="1382"/>
      <c r="AF3" s="1382"/>
      <c r="AG3" s="1383"/>
      <c r="AH3" s="1383"/>
      <c r="AI3" s="1383"/>
      <c r="AJ3" s="1383"/>
      <c r="AK3" s="1383"/>
      <c r="AL3" s="1383"/>
      <c r="AM3" s="1383"/>
      <c r="AN3" s="1384"/>
    </row>
    <row r="4" spans="1:40" ht="20.25" customHeight="1" thickBot="1" x14ac:dyDescent="0.35">
      <c r="A4" s="1416" t="s">
        <v>111</v>
      </c>
      <c r="B4" s="1417"/>
      <c r="C4" s="1427"/>
      <c r="D4" s="1428"/>
      <c r="E4" s="1428"/>
      <c r="F4" s="1428"/>
      <c r="G4" s="1428"/>
      <c r="H4" s="1428"/>
      <c r="I4" s="1429"/>
      <c r="J4" s="77"/>
      <c r="K4" s="469" t="s">
        <v>216</v>
      </c>
      <c r="L4" s="77"/>
      <c r="M4" s="77"/>
      <c r="N4" s="126"/>
      <c r="O4" s="127"/>
      <c r="T4" s="440"/>
      <c r="U4" s="442" t="s">
        <v>213</v>
      </c>
      <c r="V4" s="443" t="s">
        <v>212</v>
      </c>
      <c r="W4" s="478"/>
      <c r="AE4" s="340"/>
      <c r="AF4" s="340"/>
    </row>
    <row r="5" spans="1:40" ht="20.25" customHeight="1" x14ac:dyDescent="0.3">
      <c r="A5" s="1416" t="s">
        <v>110</v>
      </c>
      <c r="B5" s="1417"/>
      <c r="C5" s="1430"/>
      <c r="D5" s="1431"/>
      <c r="E5" s="1431"/>
      <c r="F5" s="1431"/>
      <c r="G5" s="1431"/>
      <c r="H5" s="1431"/>
      <c r="I5" s="1432"/>
      <c r="J5" s="126"/>
      <c r="K5" s="470" t="s">
        <v>19</v>
      </c>
      <c r="L5" s="126"/>
      <c r="M5" s="126"/>
      <c r="N5" s="126"/>
      <c r="O5" s="127"/>
      <c r="Q5" s="1377"/>
      <c r="R5" s="1378"/>
      <c r="S5" s="1378"/>
      <c r="T5" s="441"/>
      <c r="U5" s="439"/>
      <c r="V5" s="427"/>
      <c r="W5" s="486"/>
      <c r="X5" s="1385" t="s">
        <v>67</v>
      </c>
      <c r="Y5" s="1394"/>
      <c r="Z5" s="1394"/>
      <c r="AA5" s="1394"/>
      <c r="AB5" s="1394"/>
      <c r="AC5" s="1395"/>
      <c r="AD5" s="1385" t="s">
        <v>255</v>
      </c>
      <c r="AE5" s="1394"/>
      <c r="AF5" s="1394"/>
      <c r="AG5" s="1395"/>
      <c r="AH5" s="1385" t="s">
        <v>241</v>
      </c>
      <c r="AI5" s="1386"/>
      <c r="AJ5" s="1386"/>
      <c r="AK5" s="1386"/>
      <c r="AL5" s="1386"/>
      <c r="AM5" s="1386"/>
      <c r="AN5" s="1387"/>
    </row>
    <row r="6" spans="1:40" ht="20.25" customHeight="1" x14ac:dyDescent="0.3">
      <c r="A6" s="1416" t="s">
        <v>276</v>
      </c>
      <c r="B6" s="1417"/>
      <c r="C6" s="1413"/>
      <c r="D6" s="1414"/>
      <c r="E6" s="1414"/>
      <c r="F6" s="1414"/>
      <c r="G6" s="1414"/>
      <c r="H6" s="1414"/>
      <c r="I6" s="1415"/>
      <c r="J6" s="126"/>
      <c r="K6" s="126"/>
      <c r="L6" s="126"/>
      <c r="M6" s="126"/>
      <c r="N6" s="126"/>
      <c r="O6" s="127"/>
      <c r="Q6" s="1171"/>
      <c r="R6" s="1172"/>
      <c r="S6" s="1176"/>
      <c r="T6" s="1177"/>
      <c r="U6" s="1178"/>
      <c r="V6" s="1179"/>
      <c r="W6" s="486"/>
      <c r="X6" s="1388"/>
      <c r="Y6" s="1396"/>
      <c r="Z6" s="1396"/>
      <c r="AA6" s="1396"/>
      <c r="AB6" s="1396"/>
      <c r="AC6" s="1397"/>
      <c r="AD6" s="1388"/>
      <c r="AE6" s="1396"/>
      <c r="AF6" s="1396"/>
      <c r="AG6" s="1397"/>
      <c r="AH6" s="1388"/>
      <c r="AI6" s="1389"/>
      <c r="AJ6" s="1389"/>
      <c r="AK6" s="1389"/>
      <c r="AL6" s="1389"/>
      <c r="AM6" s="1389"/>
      <c r="AN6" s="1390"/>
    </row>
    <row r="7" spans="1:40" ht="7.35" customHeight="1" thickBot="1" x14ac:dyDescent="0.3">
      <c r="A7" s="150"/>
      <c r="B7" s="77"/>
      <c r="C7" s="77"/>
      <c r="D7" s="77"/>
      <c r="E7" s="77"/>
      <c r="F7" s="77"/>
      <c r="G7" s="77"/>
      <c r="H7" s="77"/>
      <c r="I7" s="154"/>
      <c r="J7" s="154"/>
      <c r="K7" s="154"/>
      <c r="L7" s="154"/>
      <c r="M7" s="154"/>
      <c r="N7" s="154"/>
      <c r="O7" s="155"/>
      <c r="Q7" s="445"/>
      <c r="R7" s="433"/>
      <c r="S7" s="477"/>
      <c r="T7" s="475"/>
      <c r="U7" s="476"/>
      <c r="V7" s="444"/>
      <c r="W7" s="479"/>
      <c r="X7" s="1402"/>
      <c r="Y7" s="1403"/>
      <c r="Z7" s="1403"/>
      <c r="AA7" s="1403"/>
      <c r="AB7" s="1403"/>
      <c r="AC7" s="1404"/>
      <c r="AD7" s="1398"/>
      <c r="AE7" s="1396"/>
      <c r="AF7" s="1396"/>
      <c r="AG7" s="1397"/>
      <c r="AH7" s="1391"/>
      <c r="AI7" s="1392"/>
      <c r="AJ7" s="1392"/>
      <c r="AK7" s="1392"/>
      <c r="AL7" s="1392"/>
      <c r="AM7" s="1392"/>
      <c r="AN7" s="1393"/>
    </row>
    <row r="8" spans="1:40" ht="12.75" customHeight="1" thickTop="1" x14ac:dyDescent="0.25">
      <c r="A8" s="156"/>
      <c r="B8" s="157"/>
      <c r="C8" s="635" t="s">
        <v>140</v>
      </c>
      <c r="D8" s="157"/>
      <c r="E8" s="157"/>
      <c r="F8" s="157"/>
      <c r="G8" s="226" t="s">
        <v>22</v>
      </c>
      <c r="H8" s="226" t="s">
        <v>22</v>
      </c>
      <c r="I8" s="226" t="s">
        <v>22</v>
      </c>
      <c r="J8" s="226" t="s">
        <v>22</v>
      </c>
      <c r="K8" s="226" t="s">
        <v>22</v>
      </c>
      <c r="L8" s="226" t="s">
        <v>22</v>
      </c>
      <c r="M8" s="226" t="s">
        <v>22</v>
      </c>
      <c r="N8" s="227" t="s">
        <v>22</v>
      </c>
      <c r="O8" s="1436" t="s">
        <v>161</v>
      </c>
      <c r="P8" s="1374" t="s">
        <v>63</v>
      </c>
      <c r="Q8" s="376"/>
      <c r="R8" s="420"/>
      <c r="S8" s="420"/>
      <c r="T8" s="428"/>
      <c r="U8" s="428"/>
      <c r="V8" s="434"/>
      <c r="W8" s="487"/>
      <c r="X8" s="1411"/>
      <c r="Y8" s="1379"/>
      <c r="Z8" s="1379"/>
      <c r="AA8" s="1379"/>
      <c r="AB8" s="1379"/>
      <c r="AC8" s="1409"/>
      <c r="AD8" s="1398"/>
      <c r="AE8" s="1396"/>
      <c r="AF8" s="1396"/>
      <c r="AG8" s="1397"/>
      <c r="AH8" s="1385" t="s">
        <v>239</v>
      </c>
      <c r="AI8" s="1394"/>
      <c r="AJ8" s="1394"/>
      <c r="AK8" s="1394"/>
      <c r="AL8" s="1394"/>
      <c r="AM8" s="1405" t="s">
        <v>240</v>
      </c>
      <c r="AN8" s="1406"/>
    </row>
    <row r="9" spans="1:40" ht="12.75" customHeight="1" thickBot="1" x14ac:dyDescent="0.3">
      <c r="A9" s="99" t="s">
        <v>17</v>
      </c>
      <c r="B9" s="158" t="s">
        <v>18</v>
      </c>
      <c r="C9" s="158" t="s">
        <v>56</v>
      </c>
      <c r="D9" s="158" t="s">
        <v>60</v>
      </c>
      <c r="E9" s="158" t="s">
        <v>206</v>
      </c>
      <c r="F9" s="158" t="s">
        <v>12</v>
      </c>
      <c r="G9" s="158" t="s">
        <v>148</v>
      </c>
      <c r="H9" s="158" t="s">
        <v>174</v>
      </c>
      <c r="I9" s="158" t="s">
        <v>174</v>
      </c>
      <c r="J9" s="158" t="s">
        <v>140</v>
      </c>
      <c r="K9" s="158" t="s">
        <v>140</v>
      </c>
      <c r="L9" s="1418" t="s">
        <v>245</v>
      </c>
      <c r="M9" s="1418" t="s">
        <v>200</v>
      </c>
      <c r="N9" s="1433" t="s">
        <v>15</v>
      </c>
      <c r="O9" s="1437"/>
      <c r="P9" s="1375"/>
      <c r="Q9" s="370"/>
      <c r="R9" s="421"/>
      <c r="S9" s="421"/>
      <c r="T9" s="429"/>
      <c r="U9" s="429"/>
      <c r="V9" s="435"/>
      <c r="W9" s="480"/>
      <c r="X9" s="1412"/>
      <c r="Y9" s="1380"/>
      <c r="Z9" s="1380"/>
      <c r="AA9" s="1380"/>
      <c r="AB9" s="1380"/>
      <c r="AC9" s="1410"/>
      <c r="AD9" s="1399"/>
      <c r="AE9" s="1400"/>
      <c r="AF9" s="1400"/>
      <c r="AG9" s="1401"/>
      <c r="AH9" s="1399"/>
      <c r="AI9" s="1400"/>
      <c r="AJ9" s="1400"/>
      <c r="AK9" s="1400"/>
      <c r="AL9" s="1400"/>
      <c r="AM9" s="1407"/>
      <c r="AN9" s="1408"/>
    </row>
    <row r="10" spans="1:40" ht="12.75" customHeight="1" x14ac:dyDescent="0.25">
      <c r="A10" s="1189"/>
      <c r="B10" s="457"/>
      <c r="C10" s="158" t="s">
        <v>57</v>
      </c>
      <c r="D10" s="158" t="s">
        <v>57</v>
      </c>
      <c r="E10" s="158" t="s">
        <v>0</v>
      </c>
      <c r="F10" s="158" t="s">
        <v>13</v>
      </c>
      <c r="G10" s="158" t="s">
        <v>153</v>
      </c>
      <c r="H10" s="158" t="s">
        <v>152</v>
      </c>
      <c r="I10" s="158" t="s">
        <v>23</v>
      </c>
      <c r="J10" s="158" t="s">
        <v>164</v>
      </c>
      <c r="K10" s="158" t="s">
        <v>164</v>
      </c>
      <c r="L10" s="1419"/>
      <c r="M10" s="1419"/>
      <c r="N10" s="1434"/>
      <c r="O10" s="1437"/>
      <c r="P10" s="1375"/>
      <c r="Q10" s="370"/>
      <c r="R10" s="421"/>
      <c r="S10" s="421"/>
      <c r="T10" s="429"/>
      <c r="U10" s="429"/>
      <c r="V10" s="435"/>
      <c r="W10" s="480"/>
      <c r="X10" s="574"/>
      <c r="Y10" s="575"/>
      <c r="Z10" s="576"/>
      <c r="AA10" s="577"/>
      <c r="AB10" s="578"/>
      <c r="AC10" s="579"/>
      <c r="AD10" s="358" t="s">
        <v>199</v>
      </c>
      <c r="AE10" s="611" t="s">
        <v>236</v>
      </c>
      <c r="AF10" s="612" t="s">
        <v>238</v>
      </c>
      <c r="AG10" s="613" t="s">
        <v>237</v>
      </c>
      <c r="AH10" s="1139"/>
      <c r="AI10" s="1138"/>
      <c r="AJ10" s="1137"/>
      <c r="AK10" s="614"/>
      <c r="AL10" s="1140"/>
      <c r="AM10" s="615"/>
      <c r="AN10" s="558"/>
    </row>
    <row r="11" spans="1:40" ht="15" customHeight="1" x14ac:dyDescent="0.25">
      <c r="A11" s="100"/>
      <c r="B11" s="159"/>
      <c r="C11" s="636" t="s">
        <v>235</v>
      </c>
      <c r="D11" s="636" t="s">
        <v>235</v>
      </c>
      <c r="E11" s="636" t="s">
        <v>203</v>
      </c>
      <c r="F11" s="636" t="s">
        <v>140</v>
      </c>
      <c r="G11" s="159" t="s">
        <v>154</v>
      </c>
      <c r="H11" s="159" t="s">
        <v>21</v>
      </c>
      <c r="I11" s="159" t="s">
        <v>21</v>
      </c>
      <c r="J11" s="159" t="s">
        <v>242</v>
      </c>
      <c r="K11" s="159" t="s">
        <v>209</v>
      </c>
      <c r="L11" s="1420"/>
      <c r="M11" s="1420"/>
      <c r="N11" s="1435"/>
      <c r="O11" s="1438"/>
      <c r="P11" s="1376"/>
      <c r="Q11" s="377"/>
      <c r="R11" s="422"/>
      <c r="S11" s="422"/>
      <c r="T11" s="430"/>
      <c r="U11" s="430"/>
      <c r="V11" s="436"/>
      <c r="W11" s="481"/>
      <c r="X11" s="580"/>
      <c r="Y11" s="581"/>
      <c r="Z11" s="582"/>
      <c r="AA11" s="375"/>
      <c r="AB11" s="583"/>
      <c r="AC11" s="584"/>
      <c r="AD11" s="334"/>
      <c r="AE11" s="559">
        <v>1</v>
      </c>
      <c r="AF11" s="374" t="s">
        <v>140</v>
      </c>
      <c r="AG11" s="548" t="s">
        <v>140</v>
      </c>
      <c r="AH11" s="560">
        <v>0</v>
      </c>
      <c r="AI11" s="561">
        <v>0</v>
      </c>
      <c r="AJ11" s="561">
        <v>0</v>
      </c>
      <c r="AK11" s="561">
        <v>0</v>
      </c>
      <c r="AL11" s="562">
        <v>0</v>
      </c>
      <c r="AM11" s="616">
        <v>0</v>
      </c>
      <c r="AN11" s="563">
        <v>0</v>
      </c>
    </row>
    <row r="12" spans="1:40" ht="18" customHeight="1" x14ac:dyDescent="0.25">
      <c r="A12" s="342" t="s">
        <v>163</v>
      </c>
      <c r="B12" s="1266" t="s">
        <v>314</v>
      </c>
      <c r="C12" s="533"/>
      <c r="D12" s="533"/>
      <c r="E12" s="534"/>
      <c r="F12" s="535" t="str">
        <f>IF(D12="","",C12/D12)</f>
        <v/>
      </c>
      <c r="G12" s="536"/>
      <c r="H12" s="536"/>
      <c r="I12" s="536"/>
      <c r="J12" s="536"/>
      <c r="K12" s="585"/>
      <c r="L12" s="585"/>
      <c r="M12" s="536"/>
      <c r="N12" s="586"/>
      <c r="O12" s="547">
        <f>SUM(G12:N12)</f>
        <v>0</v>
      </c>
      <c r="P12" s="628" t="str">
        <f>IF(F12="","",O12-ROUND(E12*F12,0))</f>
        <v/>
      </c>
      <c r="Q12" s="537"/>
      <c r="R12" s="538"/>
      <c r="S12" s="538"/>
      <c r="T12" s="539"/>
      <c r="U12" s="539"/>
      <c r="V12" s="540"/>
      <c r="W12" s="541"/>
      <c r="X12" s="587"/>
      <c r="Y12" s="588"/>
      <c r="Z12" s="589"/>
      <c r="AA12" s="587"/>
      <c r="AB12" s="590"/>
      <c r="AC12" s="591"/>
      <c r="AD12" s="542"/>
      <c r="AE12" s="543"/>
      <c r="AF12" s="544"/>
      <c r="AG12" s="545"/>
      <c r="AH12" s="549"/>
      <c r="AI12" s="544"/>
      <c r="AJ12" s="545"/>
      <c r="AK12" s="545"/>
      <c r="AL12" s="545"/>
      <c r="AM12" s="617"/>
      <c r="AN12" s="546"/>
    </row>
    <row r="13" spans="1:40" s="1070" customFormat="1" ht="18" customHeight="1" x14ac:dyDescent="0.25">
      <c r="A13" s="1071"/>
      <c r="B13" s="1072"/>
      <c r="C13" s="1053"/>
      <c r="D13" s="1053"/>
      <c r="E13" s="1054"/>
      <c r="F13" s="1055" t="str">
        <f>IF(D13="","",C13/D13)</f>
        <v/>
      </c>
      <c r="G13" s="1056"/>
      <c r="H13" s="1056"/>
      <c r="I13" s="1057"/>
      <c r="J13" s="1058"/>
      <c r="K13" s="1073"/>
      <c r="L13" s="1073"/>
      <c r="M13" s="1074">
        <v>0</v>
      </c>
      <c r="N13" s="1075">
        <v>0</v>
      </c>
      <c r="O13" s="1343">
        <f>SUM(G13:N13)</f>
        <v>0</v>
      </c>
      <c r="P13" s="1059" t="str">
        <f>IF(F13="","",O13-ROUND(E13*F13,2))</f>
        <v/>
      </c>
      <c r="Q13" s="1060"/>
      <c r="R13" s="1061"/>
      <c r="S13" s="1061"/>
      <c r="T13" s="1062"/>
      <c r="U13" s="1062"/>
      <c r="V13" s="1063"/>
      <c r="W13" s="1064"/>
      <c r="X13" s="1065"/>
      <c r="Y13" s="1066"/>
      <c r="Z13" s="1067"/>
      <c r="AA13" s="1065"/>
      <c r="AB13" s="1068"/>
      <c r="AC13" s="1069"/>
      <c r="AD13" s="1344">
        <f t="shared" ref="AD13:AD57" si="0">E13</f>
        <v>0</v>
      </c>
      <c r="AE13" s="1345">
        <f>ROUND(AD13/$AE$11,2)</f>
        <v>0</v>
      </c>
      <c r="AF13" s="1346">
        <f>IF(F13="",0,F13)</f>
        <v>0</v>
      </c>
      <c r="AG13" s="1347">
        <f>AD13*AF13</f>
        <v>0</v>
      </c>
      <c r="AH13" s="1348">
        <f>AG13*$AH$11</f>
        <v>0</v>
      </c>
      <c r="AI13" s="1349">
        <f>AG13*$AI$11</f>
        <v>0</v>
      </c>
      <c r="AJ13" s="1349">
        <f>AG13*$AJ$11</f>
        <v>0</v>
      </c>
      <c r="AK13" s="1349">
        <f>AG13*$AK$11</f>
        <v>0</v>
      </c>
      <c r="AL13" s="1349">
        <f>AG13*$AL$11</f>
        <v>0</v>
      </c>
      <c r="AM13" s="1350">
        <f>AG13*$AM$11</f>
        <v>0</v>
      </c>
      <c r="AN13" s="1351">
        <f>AG13*$AN$11</f>
        <v>0</v>
      </c>
    </row>
    <row r="14" spans="1:40" s="1130" customFormat="1" ht="18" customHeight="1" x14ac:dyDescent="0.25">
      <c r="A14" s="1051"/>
      <c r="B14" s="1052"/>
      <c r="C14" s="1053"/>
      <c r="D14" s="1053"/>
      <c r="E14" s="1054"/>
      <c r="F14" s="1055" t="str">
        <f t="shared" ref="F14:F32" si="1">IF(D14="","",C14/D14)</f>
        <v/>
      </c>
      <c r="G14" s="1056"/>
      <c r="H14" s="1056"/>
      <c r="I14" s="1057"/>
      <c r="J14" s="1058"/>
      <c r="K14" s="1058"/>
      <c r="L14" s="1058"/>
      <c r="M14" s="1058">
        <v>0</v>
      </c>
      <c r="N14" s="1058">
        <v>0</v>
      </c>
      <c r="O14" s="1343">
        <f t="shared" ref="O14:O40" si="2">SUM(G14:N14)</f>
        <v>0</v>
      </c>
      <c r="P14" s="1059" t="str">
        <f t="shared" ref="P14:P72" si="3">IF(F14="","",O14-ROUND(E14*F14,2))</f>
        <v/>
      </c>
      <c r="Q14" s="1112"/>
      <c r="R14" s="1113"/>
      <c r="S14" s="1113"/>
      <c r="T14" s="1114"/>
      <c r="U14" s="1114"/>
      <c r="V14" s="1115"/>
      <c r="W14" s="1116"/>
      <c r="X14" s="1117"/>
      <c r="Y14" s="1118"/>
      <c r="Z14" s="1119"/>
      <c r="AA14" s="1117"/>
      <c r="AB14" s="1120"/>
      <c r="AC14" s="1121"/>
      <c r="AD14" s="1352">
        <f t="shared" ref="AD14:AD40" si="4">E14</f>
        <v>0</v>
      </c>
      <c r="AE14" s="1353">
        <f t="shared" ref="AE14:AE40" si="5">ROUND(AD14/$AE$11,2)</f>
        <v>0</v>
      </c>
      <c r="AF14" s="1354">
        <f t="shared" ref="AF14:AF40" si="6">IF(F14="",0,F14)</f>
        <v>0</v>
      </c>
      <c r="AG14" s="1355">
        <f t="shared" ref="AG14:AG40" si="7">AD14*AF14</f>
        <v>0</v>
      </c>
      <c r="AH14" s="1356">
        <f t="shared" ref="AH14:AH40" si="8">AG14*$AH$11</f>
        <v>0</v>
      </c>
      <c r="AI14" s="1357">
        <f t="shared" ref="AI14:AI40" si="9">AG14*$AI$11</f>
        <v>0</v>
      </c>
      <c r="AJ14" s="1357">
        <f t="shared" ref="AJ14:AJ40" si="10">AG14*$AJ$11</f>
        <v>0</v>
      </c>
      <c r="AK14" s="1357">
        <f t="shared" ref="AK14:AK40" si="11">AG14*$AK$11</f>
        <v>0</v>
      </c>
      <c r="AL14" s="1357">
        <f t="shared" ref="AL14:AL40" si="12">AG14*$AL$11</f>
        <v>0</v>
      </c>
      <c r="AM14" s="1358">
        <f t="shared" ref="AM14:AM40" si="13">AG14*$AM$11</f>
        <v>0</v>
      </c>
      <c r="AN14" s="1359">
        <f t="shared" ref="AN14:AN40" si="14">AG14*$AN$11</f>
        <v>0</v>
      </c>
    </row>
    <row r="15" spans="1:40" s="1130" customFormat="1" ht="18" customHeight="1" x14ac:dyDescent="0.25">
      <c r="A15" s="1071"/>
      <c r="B15" s="1052"/>
      <c r="C15" s="1053"/>
      <c r="D15" s="1053"/>
      <c r="E15" s="1054"/>
      <c r="F15" s="1055" t="str">
        <f t="shared" si="1"/>
        <v/>
      </c>
      <c r="G15" s="1056"/>
      <c r="H15" s="1056"/>
      <c r="I15" s="1057"/>
      <c r="J15" s="1058"/>
      <c r="K15" s="1058"/>
      <c r="L15" s="1058"/>
      <c r="M15" s="1058">
        <v>0</v>
      </c>
      <c r="N15" s="1058">
        <v>0</v>
      </c>
      <c r="O15" s="1343">
        <f t="shared" si="2"/>
        <v>0</v>
      </c>
      <c r="P15" s="1059" t="str">
        <f t="shared" si="3"/>
        <v/>
      </c>
      <c r="Q15" s="1112"/>
      <c r="R15" s="1113"/>
      <c r="S15" s="1113"/>
      <c r="T15" s="1114"/>
      <c r="U15" s="1114"/>
      <c r="V15" s="1115"/>
      <c r="W15" s="1116"/>
      <c r="X15" s="1117"/>
      <c r="Y15" s="1118"/>
      <c r="Z15" s="1119"/>
      <c r="AA15" s="1117"/>
      <c r="AB15" s="1120"/>
      <c r="AC15" s="1121"/>
      <c r="AD15" s="1352">
        <f t="shared" si="4"/>
        <v>0</v>
      </c>
      <c r="AE15" s="1353">
        <f t="shared" si="5"/>
        <v>0</v>
      </c>
      <c r="AF15" s="1354">
        <f t="shared" si="6"/>
        <v>0</v>
      </c>
      <c r="AG15" s="1355">
        <f t="shared" si="7"/>
        <v>0</v>
      </c>
      <c r="AH15" s="1356">
        <f t="shared" si="8"/>
        <v>0</v>
      </c>
      <c r="AI15" s="1357">
        <f t="shared" si="9"/>
        <v>0</v>
      </c>
      <c r="AJ15" s="1357">
        <f t="shared" si="10"/>
        <v>0</v>
      </c>
      <c r="AK15" s="1357">
        <f t="shared" si="11"/>
        <v>0</v>
      </c>
      <c r="AL15" s="1357">
        <f t="shared" si="12"/>
        <v>0</v>
      </c>
      <c r="AM15" s="1358">
        <f t="shared" si="13"/>
        <v>0</v>
      </c>
      <c r="AN15" s="1359">
        <f t="shared" si="14"/>
        <v>0</v>
      </c>
    </row>
    <row r="16" spans="1:40" s="1130" customFormat="1" ht="18" customHeight="1" x14ac:dyDescent="0.25">
      <c r="A16" s="1076"/>
      <c r="B16" s="1077"/>
      <c r="C16" s="1078"/>
      <c r="D16" s="1078"/>
      <c r="E16" s="1079"/>
      <c r="F16" s="1080" t="str">
        <f t="shared" si="1"/>
        <v/>
      </c>
      <c r="G16" s="1081"/>
      <c r="H16" s="1081"/>
      <c r="I16" s="1082"/>
      <c r="J16" s="1083"/>
      <c r="K16" s="1084"/>
      <c r="L16" s="1084"/>
      <c r="M16" s="1084">
        <v>0</v>
      </c>
      <c r="N16" s="1084">
        <v>0</v>
      </c>
      <c r="O16" s="1343">
        <f t="shared" si="2"/>
        <v>0</v>
      </c>
      <c r="P16" s="1059" t="str">
        <f t="shared" si="3"/>
        <v/>
      </c>
      <c r="Q16" s="1112"/>
      <c r="R16" s="1113"/>
      <c r="S16" s="1113"/>
      <c r="T16" s="1114"/>
      <c r="U16" s="1114"/>
      <c r="V16" s="1115"/>
      <c r="W16" s="1116"/>
      <c r="X16" s="1117"/>
      <c r="Y16" s="1118"/>
      <c r="Z16" s="1119"/>
      <c r="AA16" s="1117"/>
      <c r="AB16" s="1120"/>
      <c r="AC16" s="1121"/>
      <c r="AD16" s="1352">
        <f t="shared" si="4"/>
        <v>0</v>
      </c>
      <c r="AE16" s="1353">
        <f t="shared" si="5"/>
        <v>0</v>
      </c>
      <c r="AF16" s="1354">
        <f t="shared" si="6"/>
        <v>0</v>
      </c>
      <c r="AG16" s="1355">
        <f t="shared" si="7"/>
        <v>0</v>
      </c>
      <c r="AH16" s="1356">
        <f t="shared" si="8"/>
        <v>0</v>
      </c>
      <c r="AI16" s="1357">
        <f t="shared" si="9"/>
        <v>0</v>
      </c>
      <c r="AJ16" s="1357">
        <f t="shared" si="10"/>
        <v>0</v>
      </c>
      <c r="AK16" s="1357">
        <f t="shared" si="11"/>
        <v>0</v>
      </c>
      <c r="AL16" s="1357">
        <f t="shared" si="12"/>
        <v>0</v>
      </c>
      <c r="AM16" s="1358">
        <f t="shared" si="13"/>
        <v>0</v>
      </c>
      <c r="AN16" s="1359">
        <f t="shared" si="14"/>
        <v>0</v>
      </c>
    </row>
    <row r="17" spans="1:40" s="1130" customFormat="1" ht="18" customHeight="1" x14ac:dyDescent="0.25">
      <c r="A17" s="1076"/>
      <c r="B17" s="1077"/>
      <c r="C17" s="1078"/>
      <c r="D17" s="1078"/>
      <c r="E17" s="1079"/>
      <c r="F17" s="1301" t="str">
        <f t="shared" si="1"/>
        <v/>
      </c>
      <c r="G17" s="1081"/>
      <c r="H17" s="1081"/>
      <c r="I17" s="1082"/>
      <c r="J17" s="1083"/>
      <c r="K17" s="1083"/>
      <c r="L17" s="1083"/>
      <c r="M17" s="1083"/>
      <c r="N17" s="1083"/>
      <c r="O17" s="1343">
        <f t="shared" si="2"/>
        <v>0</v>
      </c>
      <c r="P17" s="1059" t="str">
        <f t="shared" si="3"/>
        <v/>
      </c>
      <c r="Q17" s="1112"/>
      <c r="R17" s="1113"/>
      <c r="S17" s="1113"/>
      <c r="T17" s="1114"/>
      <c r="U17" s="1114"/>
      <c r="V17" s="1115"/>
      <c r="W17" s="1116"/>
      <c r="X17" s="1117"/>
      <c r="Y17" s="1118"/>
      <c r="Z17" s="1119"/>
      <c r="AA17" s="1117"/>
      <c r="AB17" s="1120"/>
      <c r="AC17" s="1121"/>
      <c r="AD17" s="1352">
        <f t="shared" si="4"/>
        <v>0</v>
      </c>
      <c r="AE17" s="1353">
        <f t="shared" si="5"/>
        <v>0</v>
      </c>
      <c r="AF17" s="1354">
        <f t="shared" si="6"/>
        <v>0</v>
      </c>
      <c r="AG17" s="1355">
        <f t="shared" si="7"/>
        <v>0</v>
      </c>
      <c r="AH17" s="1356">
        <f t="shared" si="8"/>
        <v>0</v>
      </c>
      <c r="AI17" s="1357">
        <f t="shared" si="9"/>
        <v>0</v>
      </c>
      <c r="AJ17" s="1357">
        <f t="shared" si="10"/>
        <v>0</v>
      </c>
      <c r="AK17" s="1357">
        <f t="shared" si="11"/>
        <v>0</v>
      </c>
      <c r="AL17" s="1357">
        <f t="shared" si="12"/>
        <v>0</v>
      </c>
      <c r="AM17" s="1358">
        <f t="shared" si="13"/>
        <v>0</v>
      </c>
      <c r="AN17" s="1359">
        <f t="shared" si="14"/>
        <v>0</v>
      </c>
    </row>
    <row r="18" spans="1:40" s="1130" customFormat="1" ht="18" customHeight="1" x14ac:dyDescent="0.25">
      <c r="A18" s="1135"/>
      <c r="B18" s="1136"/>
      <c r="C18" s="1106"/>
      <c r="D18" s="1106"/>
      <c r="E18" s="1107"/>
      <c r="F18" s="1108" t="str">
        <f t="shared" si="1"/>
        <v/>
      </c>
      <c r="G18" s="1081"/>
      <c r="H18" s="1081"/>
      <c r="I18" s="1082"/>
      <c r="J18" s="1083"/>
      <c r="K18" s="1083"/>
      <c r="L18" s="1083"/>
      <c r="M18" s="1083">
        <v>0</v>
      </c>
      <c r="N18" s="1083">
        <v>0</v>
      </c>
      <c r="O18" s="1343">
        <f t="shared" si="2"/>
        <v>0</v>
      </c>
      <c r="P18" s="1059" t="str">
        <f t="shared" si="3"/>
        <v/>
      </c>
      <c r="Q18" s="1112"/>
      <c r="R18" s="1113"/>
      <c r="S18" s="1113"/>
      <c r="T18" s="1114"/>
      <c r="U18" s="1114"/>
      <c r="V18" s="1115"/>
      <c r="W18" s="1116"/>
      <c r="X18" s="1117"/>
      <c r="Y18" s="1118"/>
      <c r="Z18" s="1119"/>
      <c r="AA18" s="1117"/>
      <c r="AB18" s="1120"/>
      <c r="AC18" s="1121"/>
      <c r="AD18" s="1352">
        <f t="shared" si="4"/>
        <v>0</v>
      </c>
      <c r="AE18" s="1353">
        <f t="shared" si="5"/>
        <v>0</v>
      </c>
      <c r="AF18" s="1354">
        <f t="shared" si="6"/>
        <v>0</v>
      </c>
      <c r="AG18" s="1355">
        <f t="shared" si="7"/>
        <v>0</v>
      </c>
      <c r="AH18" s="1356">
        <f t="shared" si="8"/>
        <v>0</v>
      </c>
      <c r="AI18" s="1357">
        <f t="shared" si="9"/>
        <v>0</v>
      </c>
      <c r="AJ18" s="1357">
        <f t="shared" si="10"/>
        <v>0</v>
      </c>
      <c r="AK18" s="1357">
        <f t="shared" si="11"/>
        <v>0</v>
      </c>
      <c r="AL18" s="1357">
        <f t="shared" si="12"/>
        <v>0</v>
      </c>
      <c r="AM18" s="1358">
        <f t="shared" si="13"/>
        <v>0</v>
      </c>
      <c r="AN18" s="1359">
        <f t="shared" si="14"/>
        <v>0</v>
      </c>
    </row>
    <row r="19" spans="1:40" s="1130" customFormat="1" ht="18" customHeight="1" x14ac:dyDescent="0.25">
      <c r="A19" s="1135"/>
      <c r="B19" s="1136"/>
      <c r="C19" s="1106"/>
      <c r="D19" s="1106"/>
      <c r="E19" s="1107"/>
      <c r="F19" s="1108" t="str">
        <f t="shared" si="1"/>
        <v/>
      </c>
      <c r="G19" s="1081"/>
      <c r="H19" s="1081"/>
      <c r="I19" s="1082"/>
      <c r="J19" s="1083"/>
      <c r="K19" s="1083"/>
      <c r="L19" s="1083"/>
      <c r="M19" s="1083"/>
      <c r="N19" s="1083"/>
      <c r="O19" s="1343">
        <f t="shared" si="2"/>
        <v>0</v>
      </c>
      <c r="P19" s="1059" t="str">
        <f t="shared" si="3"/>
        <v/>
      </c>
      <c r="Q19" s="1112"/>
      <c r="R19" s="1113"/>
      <c r="S19" s="1113"/>
      <c r="T19" s="1114"/>
      <c r="U19" s="1114"/>
      <c r="V19" s="1115"/>
      <c r="W19" s="1116"/>
      <c r="X19" s="1117"/>
      <c r="Y19" s="1118"/>
      <c r="Z19" s="1119"/>
      <c r="AA19" s="1117"/>
      <c r="AB19" s="1120"/>
      <c r="AC19" s="1121"/>
      <c r="AD19" s="1352">
        <f t="shared" si="4"/>
        <v>0</v>
      </c>
      <c r="AE19" s="1353">
        <f t="shared" si="5"/>
        <v>0</v>
      </c>
      <c r="AF19" s="1354">
        <f t="shared" si="6"/>
        <v>0</v>
      </c>
      <c r="AG19" s="1355">
        <f t="shared" si="7"/>
        <v>0</v>
      </c>
      <c r="AH19" s="1356">
        <f t="shared" si="8"/>
        <v>0</v>
      </c>
      <c r="AI19" s="1357">
        <f t="shared" si="9"/>
        <v>0</v>
      </c>
      <c r="AJ19" s="1357">
        <f t="shared" si="10"/>
        <v>0</v>
      </c>
      <c r="AK19" s="1357">
        <f t="shared" si="11"/>
        <v>0</v>
      </c>
      <c r="AL19" s="1357">
        <f t="shared" si="12"/>
        <v>0</v>
      </c>
      <c r="AM19" s="1358">
        <f t="shared" si="13"/>
        <v>0</v>
      </c>
      <c r="AN19" s="1359">
        <f t="shared" si="14"/>
        <v>0</v>
      </c>
    </row>
    <row r="20" spans="1:40" s="1130" customFormat="1" ht="18" customHeight="1" x14ac:dyDescent="0.25">
      <c r="A20" s="1135"/>
      <c r="B20" s="1136"/>
      <c r="C20" s="1106"/>
      <c r="D20" s="1106"/>
      <c r="E20" s="1107"/>
      <c r="F20" s="1108" t="str">
        <f t="shared" si="1"/>
        <v/>
      </c>
      <c r="G20" s="1081"/>
      <c r="H20" s="1081"/>
      <c r="I20" s="1082"/>
      <c r="J20" s="1083"/>
      <c r="K20" s="1083"/>
      <c r="L20" s="1083"/>
      <c r="M20" s="1083"/>
      <c r="N20" s="1083"/>
      <c r="O20" s="1343">
        <f t="shared" si="2"/>
        <v>0</v>
      </c>
      <c r="P20" s="1059" t="str">
        <f t="shared" si="3"/>
        <v/>
      </c>
      <c r="Q20" s="1112"/>
      <c r="R20" s="1113"/>
      <c r="S20" s="1113"/>
      <c r="T20" s="1114"/>
      <c r="U20" s="1114"/>
      <c r="V20" s="1115"/>
      <c r="W20" s="1116"/>
      <c r="X20" s="1117"/>
      <c r="Y20" s="1118"/>
      <c r="Z20" s="1119"/>
      <c r="AA20" s="1117"/>
      <c r="AB20" s="1120"/>
      <c r="AC20" s="1121"/>
      <c r="AD20" s="1352">
        <f t="shared" si="4"/>
        <v>0</v>
      </c>
      <c r="AE20" s="1353">
        <f t="shared" si="5"/>
        <v>0</v>
      </c>
      <c r="AF20" s="1354">
        <f t="shared" si="6"/>
        <v>0</v>
      </c>
      <c r="AG20" s="1355">
        <f t="shared" si="7"/>
        <v>0</v>
      </c>
      <c r="AH20" s="1356">
        <f t="shared" si="8"/>
        <v>0</v>
      </c>
      <c r="AI20" s="1357">
        <f t="shared" si="9"/>
        <v>0</v>
      </c>
      <c r="AJ20" s="1357">
        <f t="shared" si="10"/>
        <v>0</v>
      </c>
      <c r="AK20" s="1357">
        <f t="shared" si="11"/>
        <v>0</v>
      </c>
      <c r="AL20" s="1357">
        <f t="shared" si="12"/>
        <v>0</v>
      </c>
      <c r="AM20" s="1358">
        <f t="shared" si="13"/>
        <v>0</v>
      </c>
      <c r="AN20" s="1359">
        <f t="shared" si="14"/>
        <v>0</v>
      </c>
    </row>
    <row r="21" spans="1:40" s="1130" customFormat="1" ht="18" customHeight="1" x14ac:dyDescent="0.25">
      <c r="A21" s="1135"/>
      <c r="B21" s="1136"/>
      <c r="C21" s="1106"/>
      <c r="D21" s="1106"/>
      <c r="E21" s="1107"/>
      <c r="F21" s="1108" t="str">
        <f t="shared" si="1"/>
        <v/>
      </c>
      <c r="G21" s="1081"/>
      <c r="H21" s="1081"/>
      <c r="I21" s="1082"/>
      <c r="J21" s="1083"/>
      <c r="K21" s="1083"/>
      <c r="L21" s="1083"/>
      <c r="M21" s="1083"/>
      <c r="N21" s="1083"/>
      <c r="O21" s="1343">
        <f t="shared" si="2"/>
        <v>0</v>
      </c>
      <c r="P21" s="1059" t="str">
        <f t="shared" si="3"/>
        <v/>
      </c>
      <c r="Q21" s="1112"/>
      <c r="R21" s="1113"/>
      <c r="S21" s="1113"/>
      <c r="T21" s="1114"/>
      <c r="U21" s="1114"/>
      <c r="V21" s="1115"/>
      <c r="W21" s="1116"/>
      <c r="X21" s="1117"/>
      <c r="Y21" s="1118"/>
      <c r="Z21" s="1119"/>
      <c r="AA21" s="1117"/>
      <c r="AB21" s="1120"/>
      <c r="AC21" s="1121"/>
      <c r="AD21" s="1352">
        <f t="shared" si="4"/>
        <v>0</v>
      </c>
      <c r="AE21" s="1353">
        <f t="shared" si="5"/>
        <v>0</v>
      </c>
      <c r="AF21" s="1354">
        <f t="shared" si="6"/>
        <v>0</v>
      </c>
      <c r="AG21" s="1355">
        <f t="shared" si="7"/>
        <v>0</v>
      </c>
      <c r="AH21" s="1356">
        <f t="shared" si="8"/>
        <v>0</v>
      </c>
      <c r="AI21" s="1357">
        <f t="shared" si="9"/>
        <v>0</v>
      </c>
      <c r="AJ21" s="1357">
        <f t="shared" si="10"/>
        <v>0</v>
      </c>
      <c r="AK21" s="1357">
        <f t="shared" si="11"/>
        <v>0</v>
      </c>
      <c r="AL21" s="1357">
        <f t="shared" si="12"/>
        <v>0</v>
      </c>
      <c r="AM21" s="1358">
        <f t="shared" si="13"/>
        <v>0</v>
      </c>
      <c r="AN21" s="1359">
        <f t="shared" si="14"/>
        <v>0</v>
      </c>
    </row>
    <row r="22" spans="1:40" s="1070" customFormat="1" ht="18" customHeight="1" x14ac:dyDescent="0.25">
      <c r="A22" s="1104"/>
      <c r="B22" s="1136"/>
      <c r="C22" s="1106"/>
      <c r="D22" s="1106"/>
      <c r="E22" s="1107"/>
      <c r="F22" s="1108" t="str">
        <f t="shared" si="1"/>
        <v/>
      </c>
      <c r="G22" s="1109"/>
      <c r="H22" s="1109"/>
      <c r="I22" s="1110"/>
      <c r="J22" s="1111"/>
      <c r="K22" s="1111"/>
      <c r="L22" s="1111"/>
      <c r="M22" s="1111"/>
      <c r="N22" s="1111"/>
      <c r="O22" s="1267">
        <f t="shared" si="2"/>
        <v>0</v>
      </c>
      <c r="P22" s="1059" t="str">
        <f t="shared" si="3"/>
        <v/>
      </c>
      <c r="Q22" s="1060"/>
      <c r="R22" s="1061"/>
      <c r="S22" s="1061"/>
      <c r="T22" s="1062"/>
      <c r="U22" s="1062"/>
      <c r="V22" s="1063"/>
      <c r="W22" s="1064"/>
      <c r="X22" s="1065"/>
      <c r="Y22" s="1066"/>
      <c r="Z22" s="1067"/>
      <c r="AA22" s="1065"/>
      <c r="AB22" s="1068"/>
      <c r="AC22" s="1069"/>
      <c r="AD22" s="1352">
        <f t="shared" si="4"/>
        <v>0</v>
      </c>
      <c r="AE22" s="1353">
        <f t="shared" si="5"/>
        <v>0</v>
      </c>
      <c r="AF22" s="1354">
        <f t="shared" si="6"/>
        <v>0</v>
      </c>
      <c r="AG22" s="1355">
        <f t="shared" si="7"/>
        <v>0</v>
      </c>
      <c r="AH22" s="1356">
        <f t="shared" si="8"/>
        <v>0</v>
      </c>
      <c r="AI22" s="1357">
        <f t="shared" si="9"/>
        <v>0</v>
      </c>
      <c r="AJ22" s="1357">
        <f t="shared" si="10"/>
        <v>0</v>
      </c>
      <c r="AK22" s="1357">
        <f t="shared" si="11"/>
        <v>0</v>
      </c>
      <c r="AL22" s="1357">
        <f t="shared" si="12"/>
        <v>0</v>
      </c>
      <c r="AM22" s="1358">
        <f t="shared" si="13"/>
        <v>0</v>
      </c>
      <c r="AN22" s="1359">
        <f t="shared" si="14"/>
        <v>0</v>
      </c>
    </row>
    <row r="23" spans="1:40" s="1130" customFormat="1" ht="18" customHeight="1" x14ac:dyDescent="0.25">
      <c r="A23" s="1104"/>
      <c r="B23" s="1136"/>
      <c r="C23" s="1106"/>
      <c r="D23" s="1106"/>
      <c r="E23" s="1107"/>
      <c r="F23" s="1108" t="str">
        <f t="shared" si="1"/>
        <v/>
      </c>
      <c r="G23" s="1109"/>
      <c r="H23" s="1109"/>
      <c r="I23" s="1110"/>
      <c r="J23" s="1111"/>
      <c r="K23" s="1111"/>
      <c r="L23" s="1111"/>
      <c r="M23" s="1111"/>
      <c r="N23" s="1111"/>
      <c r="O23" s="1267">
        <f t="shared" si="2"/>
        <v>0</v>
      </c>
      <c r="P23" s="1059" t="str">
        <f t="shared" si="3"/>
        <v/>
      </c>
      <c r="Q23" s="1112"/>
      <c r="R23" s="1113"/>
      <c r="S23" s="1113"/>
      <c r="T23" s="1114"/>
      <c r="U23" s="1114"/>
      <c r="V23" s="1115"/>
      <c r="W23" s="1116"/>
      <c r="X23" s="1117"/>
      <c r="Y23" s="1118"/>
      <c r="Z23" s="1119"/>
      <c r="AA23" s="1117"/>
      <c r="AB23" s="1120"/>
      <c r="AC23" s="1121"/>
      <c r="AD23" s="1352">
        <f t="shared" si="4"/>
        <v>0</v>
      </c>
      <c r="AE23" s="1353">
        <f t="shared" si="5"/>
        <v>0</v>
      </c>
      <c r="AF23" s="1354">
        <f t="shared" si="6"/>
        <v>0</v>
      </c>
      <c r="AG23" s="1355">
        <f t="shared" si="7"/>
        <v>0</v>
      </c>
      <c r="AH23" s="1356">
        <f t="shared" si="8"/>
        <v>0</v>
      </c>
      <c r="AI23" s="1357">
        <f t="shared" si="9"/>
        <v>0</v>
      </c>
      <c r="AJ23" s="1357">
        <f t="shared" si="10"/>
        <v>0</v>
      </c>
      <c r="AK23" s="1357">
        <f t="shared" si="11"/>
        <v>0</v>
      </c>
      <c r="AL23" s="1357">
        <f t="shared" si="12"/>
        <v>0</v>
      </c>
      <c r="AM23" s="1358">
        <f t="shared" si="13"/>
        <v>0</v>
      </c>
      <c r="AN23" s="1359">
        <f t="shared" si="14"/>
        <v>0</v>
      </c>
    </row>
    <row r="24" spans="1:40" s="1070" customFormat="1" ht="18" customHeight="1" x14ac:dyDescent="0.25">
      <c r="A24" s="1104"/>
      <c r="B24" s="1136"/>
      <c r="C24" s="1106"/>
      <c r="D24" s="1106"/>
      <c r="E24" s="1107"/>
      <c r="F24" s="1108" t="str">
        <f t="shared" si="1"/>
        <v/>
      </c>
      <c r="G24" s="1109"/>
      <c r="H24" s="1109"/>
      <c r="I24" s="1110"/>
      <c r="J24" s="1111"/>
      <c r="K24" s="1111"/>
      <c r="L24" s="1111"/>
      <c r="M24" s="1111"/>
      <c r="N24" s="1111"/>
      <c r="O24" s="1267">
        <f t="shared" si="2"/>
        <v>0</v>
      </c>
      <c r="P24" s="1059" t="str">
        <f t="shared" si="3"/>
        <v/>
      </c>
      <c r="Q24" s="1060"/>
      <c r="R24" s="1061"/>
      <c r="S24" s="1061"/>
      <c r="T24" s="1062"/>
      <c r="U24" s="1062"/>
      <c r="V24" s="1063"/>
      <c r="W24" s="1064"/>
      <c r="X24" s="1065"/>
      <c r="Y24" s="1066"/>
      <c r="Z24" s="1067"/>
      <c r="AA24" s="1065"/>
      <c r="AB24" s="1068"/>
      <c r="AC24" s="1069"/>
      <c r="AD24" s="1352">
        <f t="shared" si="4"/>
        <v>0</v>
      </c>
      <c r="AE24" s="1353">
        <f t="shared" si="5"/>
        <v>0</v>
      </c>
      <c r="AF24" s="1354">
        <f t="shared" si="6"/>
        <v>0</v>
      </c>
      <c r="AG24" s="1355">
        <f t="shared" si="7"/>
        <v>0</v>
      </c>
      <c r="AH24" s="1356">
        <f t="shared" si="8"/>
        <v>0</v>
      </c>
      <c r="AI24" s="1357">
        <f t="shared" si="9"/>
        <v>0</v>
      </c>
      <c r="AJ24" s="1357">
        <f t="shared" si="10"/>
        <v>0</v>
      </c>
      <c r="AK24" s="1357">
        <f t="shared" si="11"/>
        <v>0</v>
      </c>
      <c r="AL24" s="1357">
        <f t="shared" si="12"/>
        <v>0</v>
      </c>
      <c r="AM24" s="1358">
        <f t="shared" si="13"/>
        <v>0</v>
      </c>
      <c r="AN24" s="1359">
        <f t="shared" si="14"/>
        <v>0</v>
      </c>
    </row>
    <row r="25" spans="1:40" s="1130" customFormat="1" ht="18" customHeight="1" x14ac:dyDescent="0.25">
      <c r="A25" s="1104"/>
      <c r="B25" s="1136"/>
      <c r="C25" s="1106"/>
      <c r="D25" s="1106"/>
      <c r="E25" s="1107"/>
      <c r="F25" s="1108" t="str">
        <f t="shared" si="1"/>
        <v/>
      </c>
      <c r="G25" s="1109"/>
      <c r="H25" s="1109"/>
      <c r="I25" s="1110"/>
      <c r="J25" s="1111"/>
      <c r="K25" s="1111"/>
      <c r="L25" s="1111"/>
      <c r="M25" s="1111"/>
      <c r="N25" s="1111"/>
      <c r="O25" s="1267">
        <f t="shared" si="2"/>
        <v>0</v>
      </c>
      <c r="P25" s="1059" t="str">
        <f t="shared" si="3"/>
        <v/>
      </c>
      <c r="Q25" s="1112"/>
      <c r="R25" s="1113"/>
      <c r="S25" s="1113"/>
      <c r="T25" s="1114"/>
      <c r="U25" s="1114"/>
      <c r="V25" s="1115"/>
      <c r="W25" s="1116"/>
      <c r="X25" s="1117"/>
      <c r="Y25" s="1118"/>
      <c r="Z25" s="1119"/>
      <c r="AA25" s="1117"/>
      <c r="AB25" s="1120"/>
      <c r="AC25" s="1121"/>
      <c r="AD25" s="1352">
        <f t="shared" si="4"/>
        <v>0</v>
      </c>
      <c r="AE25" s="1353">
        <f t="shared" si="5"/>
        <v>0</v>
      </c>
      <c r="AF25" s="1354">
        <f t="shared" si="6"/>
        <v>0</v>
      </c>
      <c r="AG25" s="1355">
        <f t="shared" si="7"/>
        <v>0</v>
      </c>
      <c r="AH25" s="1356">
        <f t="shared" si="8"/>
        <v>0</v>
      </c>
      <c r="AI25" s="1357">
        <f t="shared" si="9"/>
        <v>0</v>
      </c>
      <c r="AJ25" s="1357">
        <f t="shared" si="10"/>
        <v>0</v>
      </c>
      <c r="AK25" s="1357">
        <f t="shared" si="11"/>
        <v>0</v>
      </c>
      <c r="AL25" s="1357">
        <f t="shared" si="12"/>
        <v>0</v>
      </c>
      <c r="AM25" s="1358">
        <f t="shared" si="13"/>
        <v>0</v>
      </c>
      <c r="AN25" s="1359">
        <f t="shared" si="14"/>
        <v>0</v>
      </c>
    </row>
    <row r="26" spans="1:40" s="1166" customFormat="1" ht="18" hidden="1" customHeight="1" x14ac:dyDescent="0.25">
      <c r="A26" s="1141"/>
      <c r="B26" s="1142"/>
      <c r="C26" s="1143"/>
      <c r="D26" s="1143"/>
      <c r="E26" s="1144"/>
      <c r="F26" s="1108" t="str">
        <f t="shared" si="1"/>
        <v/>
      </c>
      <c r="G26" s="1145"/>
      <c r="H26" s="1145"/>
      <c r="I26" s="1146"/>
      <c r="J26" s="1147"/>
      <c r="K26" s="1147"/>
      <c r="L26" s="1147"/>
      <c r="M26" s="1147"/>
      <c r="N26" s="1147"/>
      <c r="O26" s="1267">
        <f t="shared" si="2"/>
        <v>0</v>
      </c>
      <c r="P26" s="1059" t="str">
        <f t="shared" si="3"/>
        <v/>
      </c>
      <c r="Q26" s="1148"/>
      <c r="R26" s="1149"/>
      <c r="S26" s="1149"/>
      <c r="T26" s="1150"/>
      <c r="U26" s="1150"/>
      <c r="V26" s="1151"/>
      <c r="W26" s="1152"/>
      <c r="X26" s="1153"/>
      <c r="Y26" s="1154"/>
      <c r="Z26" s="1155"/>
      <c r="AA26" s="1153"/>
      <c r="AB26" s="1156"/>
      <c r="AC26" s="1157"/>
      <c r="AD26" s="1158">
        <f t="shared" si="4"/>
        <v>0</v>
      </c>
      <c r="AE26" s="1159">
        <f t="shared" si="5"/>
        <v>0</v>
      </c>
      <c r="AF26" s="1160">
        <f t="shared" si="6"/>
        <v>0</v>
      </c>
      <c r="AG26" s="1161">
        <f t="shared" si="7"/>
        <v>0</v>
      </c>
      <c r="AH26" s="1162">
        <f t="shared" si="8"/>
        <v>0</v>
      </c>
      <c r="AI26" s="1163">
        <f t="shared" si="9"/>
        <v>0</v>
      </c>
      <c r="AJ26" s="1163">
        <f t="shared" si="10"/>
        <v>0</v>
      </c>
      <c r="AK26" s="1163">
        <f t="shared" si="11"/>
        <v>0</v>
      </c>
      <c r="AL26" s="1163">
        <f t="shared" si="12"/>
        <v>0</v>
      </c>
      <c r="AM26" s="1164">
        <f t="shared" si="13"/>
        <v>0</v>
      </c>
      <c r="AN26" s="1165">
        <f t="shared" si="14"/>
        <v>0</v>
      </c>
    </row>
    <row r="27" spans="1:40" s="1166" customFormat="1" ht="18" hidden="1" customHeight="1" x14ac:dyDescent="0.25">
      <c r="A27" s="1141"/>
      <c r="B27" s="1142"/>
      <c r="C27" s="1143"/>
      <c r="D27" s="1143"/>
      <c r="E27" s="1144"/>
      <c r="F27" s="1108" t="str">
        <f t="shared" si="1"/>
        <v/>
      </c>
      <c r="G27" s="1145"/>
      <c r="H27" s="1145"/>
      <c r="I27" s="1146"/>
      <c r="J27" s="1147"/>
      <c r="K27" s="1147"/>
      <c r="L27" s="1147"/>
      <c r="M27" s="1147"/>
      <c r="N27" s="1147"/>
      <c r="O27" s="1267">
        <f t="shared" si="2"/>
        <v>0</v>
      </c>
      <c r="P27" s="1059" t="str">
        <f t="shared" si="3"/>
        <v/>
      </c>
      <c r="Q27" s="1148"/>
      <c r="R27" s="1149"/>
      <c r="S27" s="1149"/>
      <c r="T27" s="1150"/>
      <c r="U27" s="1150"/>
      <c r="V27" s="1151"/>
      <c r="W27" s="1152"/>
      <c r="X27" s="1153"/>
      <c r="Y27" s="1154"/>
      <c r="Z27" s="1155"/>
      <c r="AA27" s="1153"/>
      <c r="AB27" s="1156"/>
      <c r="AC27" s="1157"/>
      <c r="AD27" s="1158">
        <f t="shared" si="4"/>
        <v>0</v>
      </c>
      <c r="AE27" s="1159">
        <f t="shared" si="5"/>
        <v>0</v>
      </c>
      <c r="AF27" s="1160">
        <f t="shared" si="6"/>
        <v>0</v>
      </c>
      <c r="AG27" s="1161">
        <f t="shared" si="7"/>
        <v>0</v>
      </c>
      <c r="AH27" s="1162">
        <f t="shared" si="8"/>
        <v>0</v>
      </c>
      <c r="AI27" s="1163">
        <f t="shared" si="9"/>
        <v>0</v>
      </c>
      <c r="AJ27" s="1163">
        <f t="shared" si="10"/>
        <v>0</v>
      </c>
      <c r="AK27" s="1163">
        <f t="shared" si="11"/>
        <v>0</v>
      </c>
      <c r="AL27" s="1163">
        <f t="shared" si="12"/>
        <v>0</v>
      </c>
      <c r="AM27" s="1164">
        <f t="shared" si="13"/>
        <v>0</v>
      </c>
      <c r="AN27" s="1165">
        <f t="shared" si="14"/>
        <v>0</v>
      </c>
    </row>
    <row r="28" spans="1:40" s="1166" customFormat="1" ht="18" hidden="1" customHeight="1" x14ac:dyDescent="0.25">
      <c r="A28" s="1141"/>
      <c r="B28" s="1142"/>
      <c r="C28" s="1143"/>
      <c r="D28" s="1143"/>
      <c r="E28" s="1144"/>
      <c r="F28" s="1108" t="str">
        <f t="shared" si="1"/>
        <v/>
      </c>
      <c r="G28" s="1145"/>
      <c r="H28" s="1145"/>
      <c r="I28" s="1146"/>
      <c r="J28" s="1147"/>
      <c r="K28" s="1147"/>
      <c r="L28" s="1147"/>
      <c r="M28" s="1147"/>
      <c r="N28" s="1147"/>
      <c r="O28" s="1267">
        <f t="shared" si="2"/>
        <v>0</v>
      </c>
      <c r="P28" s="1059" t="str">
        <f t="shared" si="3"/>
        <v/>
      </c>
      <c r="Q28" s="1148"/>
      <c r="R28" s="1149"/>
      <c r="S28" s="1149"/>
      <c r="T28" s="1150"/>
      <c r="U28" s="1150"/>
      <c r="V28" s="1151"/>
      <c r="W28" s="1152"/>
      <c r="X28" s="1153"/>
      <c r="Y28" s="1154"/>
      <c r="Z28" s="1155"/>
      <c r="AA28" s="1153"/>
      <c r="AB28" s="1156"/>
      <c r="AC28" s="1157"/>
      <c r="AD28" s="1158">
        <f t="shared" si="4"/>
        <v>0</v>
      </c>
      <c r="AE28" s="1159">
        <f t="shared" si="5"/>
        <v>0</v>
      </c>
      <c r="AF28" s="1160">
        <f t="shared" si="6"/>
        <v>0</v>
      </c>
      <c r="AG28" s="1161">
        <f t="shared" si="7"/>
        <v>0</v>
      </c>
      <c r="AH28" s="1162">
        <f t="shared" si="8"/>
        <v>0</v>
      </c>
      <c r="AI28" s="1163">
        <f t="shared" si="9"/>
        <v>0</v>
      </c>
      <c r="AJ28" s="1163">
        <f t="shared" si="10"/>
        <v>0</v>
      </c>
      <c r="AK28" s="1163">
        <f t="shared" si="11"/>
        <v>0</v>
      </c>
      <c r="AL28" s="1163">
        <f t="shared" si="12"/>
        <v>0</v>
      </c>
      <c r="AM28" s="1164">
        <f t="shared" si="13"/>
        <v>0</v>
      </c>
      <c r="AN28" s="1165">
        <f t="shared" si="14"/>
        <v>0</v>
      </c>
    </row>
    <row r="29" spans="1:40" s="1166" customFormat="1" ht="18" hidden="1" customHeight="1" x14ac:dyDescent="0.25">
      <c r="A29" s="1141"/>
      <c r="B29" s="1142"/>
      <c r="C29" s="1143"/>
      <c r="D29" s="1143"/>
      <c r="E29" s="1144"/>
      <c r="F29" s="1108" t="str">
        <f t="shared" si="1"/>
        <v/>
      </c>
      <c r="G29" s="1145"/>
      <c r="H29" s="1145"/>
      <c r="I29" s="1146"/>
      <c r="J29" s="1147"/>
      <c r="K29" s="1147"/>
      <c r="L29" s="1147"/>
      <c r="M29" s="1147"/>
      <c r="N29" s="1147"/>
      <c r="O29" s="1267">
        <f t="shared" si="2"/>
        <v>0</v>
      </c>
      <c r="P29" s="1059" t="str">
        <f t="shared" si="3"/>
        <v/>
      </c>
      <c r="Q29" s="1148"/>
      <c r="R29" s="1149"/>
      <c r="S29" s="1149"/>
      <c r="T29" s="1150"/>
      <c r="U29" s="1150"/>
      <c r="V29" s="1151"/>
      <c r="W29" s="1152"/>
      <c r="X29" s="1153"/>
      <c r="Y29" s="1154"/>
      <c r="Z29" s="1155"/>
      <c r="AA29" s="1153"/>
      <c r="AB29" s="1156"/>
      <c r="AC29" s="1157"/>
      <c r="AD29" s="1158">
        <f t="shared" si="4"/>
        <v>0</v>
      </c>
      <c r="AE29" s="1159">
        <f t="shared" si="5"/>
        <v>0</v>
      </c>
      <c r="AF29" s="1160">
        <f t="shared" si="6"/>
        <v>0</v>
      </c>
      <c r="AG29" s="1161">
        <f t="shared" si="7"/>
        <v>0</v>
      </c>
      <c r="AH29" s="1162">
        <f t="shared" si="8"/>
        <v>0</v>
      </c>
      <c r="AI29" s="1163">
        <f t="shared" si="9"/>
        <v>0</v>
      </c>
      <c r="AJ29" s="1163">
        <f t="shared" si="10"/>
        <v>0</v>
      </c>
      <c r="AK29" s="1163">
        <f t="shared" si="11"/>
        <v>0</v>
      </c>
      <c r="AL29" s="1163">
        <f t="shared" si="12"/>
        <v>0</v>
      </c>
      <c r="AM29" s="1164">
        <f t="shared" si="13"/>
        <v>0</v>
      </c>
      <c r="AN29" s="1165">
        <f t="shared" si="14"/>
        <v>0</v>
      </c>
    </row>
    <row r="30" spans="1:40" s="1166" customFormat="1" ht="18" hidden="1" customHeight="1" x14ac:dyDescent="0.25">
      <c r="A30" s="1141"/>
      <c r="B30" s="1142"/>
      <c r="C30" s="1143"/>
      <c r="D30" s="1143"/>
      <c r="E30" s="1144"/>
      <c r="F30" s="1108" t="str">
        <f t="shared" si="1"/>
        <v/>
      </c>
      <c r="G30" s="1145"/>
      <c r="H30" s="1145"/>
      <c r="I30" s="1146"/>
      <c r="J30" s="1147"/>
      <c r="K30" s="1147"/>
      <c r="L30" s="1147"/>
      <c r="M30" s="1147"/>
      <c r="N30" s="1147"/>
      <c r="O30" s="1267">
        <f t="shared" si="2"/>
        <v>0</v>
      </c>
      <c r="P30" s="1059" t="str">
        <f t="shared" si="3"/>
        <v/>
      </c>
      <c r="Q30" s="1148"/>
      <c r="R30" s="1149"/>
      <c r="S30" s="1149"/>
      <c r="T30" s="1150"/>
      <c r="U30" s="1150"/>
      <c r="V30" s="1151"/>
      <c r="W30" s="1152"/>
      <c r="X30" s="1153"/>
      <c r="Y30" s="1154"/>
      <c r="Z30" s="1155"/>
      <c r="AA30" s="1153"/>
      <c r="AB30" s="1156"/>
      <c r="AC30" s="1157"/>
      <c r="AD30" s="1158">
        <f t="shared" si="4"/>
        <v>0</v>
      </c>
      <c r="AE30" s="1159">
        <f t="shared" si="5"/>
        <v>0</v>
      </c>
      <c r="AF30" s="1160">
        <f t="shared" si="6"/>
        <v>0</v>
      </c>
      <c r="AG30" s="1161">
        <f t="shared" si="7"/>
        <v>0</v>
      </c>
      <c r="AH30" s="1162">
        <f t="shared" si="8"/>
        <v>0</v>
      </c>
      <c r="AI30" s="1163">
        <f t="shared" si="9"/>
        <v>0</v>
      </c>
      <c r="AJ30" s="1163">
        <f t="shared" si="10"/>
        <v>0</v>
      </c>
      <c r="AK30" s="1163">
        <f t="shared" si="11"/>
        <v>0</v>
      </c>
      <c r="AL30" s="1163">
        <f t="shared" si="12"/>
        <v>0</v>
      </c>
      <c r="AM30" s="1164">
        <f t="shared" si="13"/>
        <v>0</v>
      </c>
      <c r="AN30" s="1165">
        <f t="shared" si="14"/>
        <v>0</v>
      </c>
    </row>
    <row r="31" spans="1:40" s="1166" customFormat="1" ht="18" hidden="1" customHeight="1" x14ac:dyDescent="0.25">
      <c r="A31" s="1141"/>
      <c r="B31" s="1167"/>
      <c r="C31" s="1143"/>
      <c r="D31" s="1143"/>
      <c r="E31" s="1144"/>
      <c r="F31" s="1108" t="str">
        <f t="shared" si="1"/>
        <v/>
      </c>
      <c r="G31" s="1145"/>
      <c r="H31" s="1145"/>
      <c r="I31" s="1146"/>
      <c r="J31" s="1147"/>
      <c r="K31" s="1168"/>
      <c r="L31" s="1168"/>
      <c r="M31" s="1168"/>
      <c r="N31" s="1168"/>
      <c r="O31" s="1267">
        <f t="shared" si="2"/>
        <v>0</v>
      </c>
      <c r="P31" s="1059" t="str">
        <f t="shared" si="3"/>
        <v/>
      </c>
      <c r="Q31" s="1148"/>
      <c r="R31" s="1149"/>
      <c r="S31" s="1149"/>
      <c r="T31" s="1150"/>
      <c r="U31" s="1150"/>
      <c r="V31" s="1151"/>
      <c r="W31" s="1152"/>
      <c r="X31" s="1153"/>
      <c r="Y31" s="1154"/>
      <c r="Z31" s="1155"/>
      <c r="AA31" s="1153"/>
      <c r="AB31" s="1156"/>
      <c r="AC31" s="1157"/>
      <c r="AD31" s="1158">
        <f t="shared" si="4"/>
        <v>0</v>
      </c>
      <c r="AE31" s="1159">
        <f t="shared" si="5"/>
        <v>0</v>
      </c>
      <c r="AF31" s="1160">
        <f t="shared" si="6"/>
        <v>0</v>
      </c>
      <c r="AG31" s="1161">
        <f t="shared" si="7"/>
        <v>0</v>
      </c>
      <c r="AH31" s="1162">
        <f t="shared" si="8"/>
        <v>0</v>
      </c>
      <c r="AI31" s="1163">
        <f t="shared" si="9"/>
        <v>0</v>
      </c>
      <c r="AJ31" s="1163">
        <f t="shared" si="10"/>
        <v>0</v>
      </c>
      <c r="AK31" s="1163">
        <f t="shared" si="11"/>
        <v>0</v>
      </c>
      <c r="AL31" s="1163">
        <f t="shared" si="12"/>
        <v>0</v>
      </c>
      <c r="AM31" s="1164">
        <f t="shared" si="13"/>
        <v>0</v>
      </c>
      <c r="AN31" s="1165">
        <f t="shared" si="14"/>
        <v>0</v>
      </c>
    </row>
    <row r="32" spans="1:40" s="1130" customFormat="1" ht="18" hidden="1" customHeight="1" x14ac:dyDescent="0.25">
      <c r="A32" s="1104"/>
      <c r="B32" s="1105"/>
      <c r="C32" s="1106"/>
      <c r="D32" s="1106"/>
      <c r="E32" s="1107"/>
      <c r="F32" s="1108" t="str">
        <f t="shared" si="1"/>
        <v/>
      </c>
      <c r="G32" s="1109"/>
      <c r="H32" s="1109"/>
      <c r="I32" s="1110"/>
      <c r="J32" s="1111"/>
      <c r="K32" s="1111"/>
      <c r="L32" s="1111"/>
      <c r="M32" s="1111"/>
      <c r="N32" s="1111"/>
      <c r="O32" s="1267">
        <f t="shared" si="2"/>
        <v>0</v>
      </c>
      <c r="P32" s="1059" t="str">
        <f t="shared" si="3"/>
        <v/>
      </c>
      <c r="Q32" s="1112"/>
      <c r="R32" s="1113"/>
      <c r="S32" s="1113"/>
      <c r="T32" s="1114"/>
      <c r="U32" s="1114"/>
      <c r="V32" s="1115"/>
      <c r="W32" s="1116"/>
      <c r="X32" s="1117"/>
      <c r="Y32" s="1118"/>
      <c r="Z32" s="1119"/>
      <c r="AA32" s="1117"/>
      <c r="AB32" s="1120"/>
      <c r="AC32" s="1121"/>
      <c r="AD32" s="1122">
        <f t="shared" si="4"/>
        <v>0</v>
      </c>
      <c r="AE32" s="1123">
        <f t="shared" si="5"/>
        <v>0</v>
      </c>
      <c r="AF32" s="1124">
        <f t="shared" si="6"/>
        <v>0</v>
      </c>
      <c r="AG32" s="1125">
        <f t="shared" si="7"/>
        <v>0</v>
      </c>
      <c r="AH32" s="1126">
        <f t="shared" si="8"/>
        <v>0</v>
      </c>
      <c r="AI32" s="1127">
        <f t="shared" si="9"/>
        <v>0</v>
      </c>
      <c r="AJ32" s="1127">
        <f t="shared" si="10"/>
        <v>0</v>
      </c>
      <c r="AK32" s="1127">
        <f t="shared" si="11"/>
        <v>0</v>
      </c>
      <c r="AL32" s="1127">
        <f t="shared" si="12"/>
        <v>0</v>
      </c>
      <c r="AM32" s="1128">
        <f t="shared" si="13"/>
        <v>0</v>
      </c>
      <c r="AN32" s="1129">
        <f t="shared" si="14"/>
        <v>0</v>
      </c>
    </row>
    <row r="33" spans="1:40" s="1130" customFormat="1" ht="18" hidden="1" customHeight="1" x14ac:dyDescent="0.25">
      <c r="A33" s="1141"/>
      <c r="B33" s="1167"/>
      <c r="C33" s="1143"/>
      <c r="D33" s="1143"/>
      <c r="E33" s="1144"/>
      <c r="F33" s="1108" t="str">
        <f t="shared" ref="F33:F38" si="15">IF(D33="","",C33/D33)</f>
        <v/>
      </c>
      <c r="G33" s="1145"/>
      <c r="H33" s="1145"/>
      <c r="I33" s="1146"/>
      <c r="J33" s="1147"/>
      <c r="K33" s="1168"/>
      <c r="L33" s="1168"/>
      <c r="M33" s="1168"/>
      <c r="N33" s="1168"/>
      <c r="O33" s="1267">
        <f t="shared" si="2"/>
        <v>0</v>
      </c>
      <c r="P33" s="1059" t="str">
        <f t="shared" si="3"/>
        <v/>
      </c>
      <c r="Q33" s="1112"/>
      <c r="R33" s="1113"/>
      <c r="S33" s="1113"/>
      <c r="T33" s="1114"/>
      <c r="U33" s="1114"/>
      <c r="V33" s="1115"/>
      <c r="W33" s="1116"/>
      <c r="X33" s="1117"/>
      <c r="Y33" s="1118"/>
      <c r="Z33" s="1119"/>
      <c r="AA33" s="1117"/>
      <c r="AB33" s="1120"/>
      <c r="AC33" s="1121"/>
      <c r="AD33" s="1122">
        <f t="shared" si="4"/>
        <v>0</v>
      </c>
      <c r="AE33" s="1123">
        <f t="shared" si="5"/>
        <v>0</v>
      </c>
      <c r="AF33" s="1124">
        <f t="shared" si="6"/>
        <v>0</v>
      </c>
      <c r="AG33" s="1125">
        <f t="shared" si="7"/>
        <v>0</v>
      </c>
      <c r="AH33" s="1126">
        <f t="shared" si="8"/>
        <v>0</v>
      </c>
      <c r="AI33" s="1127">
        <f t="shared" si="9"/>
        <v>0</v>
      </c>
      <c r="AJ33" s="1127">
        <f t="shared" si="10"/>
        <v>0</v>
      </c>
      <c r="AK33" s="1127">
        <f t="shared" si="11"/>
        <v>0</v>
      </c>
      <c r="AL33" s="1127">
        <f t="shared" si="12"/>
        <v>0</v>
      </c>
      <c r="AM33" s="1128">
        <f t="shared" si="13"/>
        <v>0</v>
      </c>
      <c r="AN33" s="1129">
        <f t="shared" si="14"/>
        <v>0</v>
      </c>
    </row>
    <row r="34" spans="1:40" s="1103" customFormat="1" ht="18" hidden="1" customHeight="1" x14ac:dyDescent="0.25">
      <c r="A34" s="1104"/>
      <c r="B34" s="1105"/>
      <c r="C34" s="1106"/>
      <c r="D34" s="1106"/>
      <c r="E34" s="1107"/>
      <c r="F34" s="1108" t="str">
        <f t="shared" si="15"/>
        <v/>
      </c>
      <c r="G34" s="1109"/>
      <c r="H34" s="1109"/>
      <c r="I34" s="1110"/>
      <c r="J34" s="1111"/>
      <c r="K34" s="1111"/>
      <c r="L34" s="1111"/>
      <c r="M34" s="1111"/>
      <c r="N34" s="1111"/>
      <c r="O34" s="1267">
        <f t="shared" si="2"/>
        <v>0</v>
      </c>
      <c r="P34" s="1059" t="str">
        <f t="shared" si="3"/>
        <v/>
      </c>
      <c r="Q34" s="1085"/>
      <c r="R34" s="1086"/>
      <c r="S34" s="1086"/>
      <c r="T34" s="1087"/>
      <c r="U34" s="1087"/>
      <c r="V34" s="1088"/>
      <c r="W34" s="1089"/>
      <c r="X34" s="1090"/>
      <c r="Y34" s="1091"/>
      <c r="Z34" s="1092"/>
      <c r="AA34" s="1090"/>
      <c r="AB34" s="1093"/>
      <c r="AC34" s="1094"/>
      <c r="AD34" s="1095">
        <f t="shared" si="4"/>
        <v>0</v>
      </c>
      <c r="AE34" s="1096">
        <f t="shared" si="5"/>
        <v>0</v>
      </c>
      <c r="AF34" s="1097">
        <f t="shared" si="6"/>
        <v>0</v>
      </c>
      <c r="AG34" s="1098">
        <f t="shared" si="7"/>
        <v>0</v>
      </c>
      <c r="AH34" s="1099">
        <f t="shared" si="8"/>
        <v>0</v>
      </c>
      <c r="AI34" s="1100">
        <f t="shared" si="9"/>
        <v>0</v>
      </c>
      <c r="AJ34" s="1100">
        <f t="shared" si="10"/>
        <v>0</v>
      </c>
      <c r="AK34" s="1100">
        <f t="shared" si="11"/>
        <v>0</v>
      </c>
      <c r="AL34" s="1100">
        <f t="shared" si="12"/>
        <v>0</v>
      </c>
      <c r="AM34" s="1101">
        <f t="shared" si="13"/>
        <v>0</v>
      </c>
      <c r="AN34" s="1102">
        <f t="shared" si="14"/>
        <v>0</v>
      </c>
    </row>
    <row r="35" spans="1:40" s="1103" customFormat="1" ht="18" hidden="1" customHeight="1" x14ac:dyDescent="0.25">
      <c r="A35" s="1141"/>
      <c r="B35" s="1167"/>
      <c r="C35" s="1143"/>
      <c r="D35" s="1143"/>
      <c r="E35" s="1144"/>
      <c r="F35" s="1108" t="str">
        <f t="shared" si="15"/>
        <v/>
      </c>
      <c r="G35" s="1145"/>
      <c r="H35" s="1145"/>
      <c r="I35" s="1146"/>
      <c r="J35" s="1147"/>
      <c r="K35" s="1168"/>
      <c r="L35" s="1168"/>
      <c r="M35" s="1168"/>
      <c r="N35" s="1168"/>
      <c r="O35" s="1267">
        <f t="shared" si="2"/>
        <v>0</v>
      </c>
      <c r="P35" s="1059" t="str">
        <f t="shared" si="3"/>
        <v/>
      </c>
      <c r="Q35" s="1085"/>
      <c r="R35" s="1086"/>
      <c r="S35" s="1086"/>
      <c r="T35" s="1087"/>
      <c r="U35" s="1087"/>
      <c r="V35" s="1088"/>
      <c r="W35" s="1089"/>
      <c r="X35" s="1090"/>
      <c r="Y35" s="1091"/>
      <c r="Z35" s="1092"/>
      <c r="AA35" s="1090"/>
      <c r="AB35" s="1093"/>
      <c r="AC35" s="1094"/>
      <c r="AD35" s="1095">
        <f t="shared" si="4"/>
        <v>0</v>
      </c>
      <c r="AE35" s="1096">
        <f t="shared" si="5"/>
        <v>0</v>
      </c>
      <c r="AF35" s="1097">
        <f t="shared" si="6"/>
        <v>0</v>
      </c>
      <c r="AG35" s="1098">
        <f t="shared" si="7"/>
        <v>0</v>
      </c>
      <c r="AH35" s="1099">
        <f t="shared" si="8"/>
        <v>0</v>
      </c>
      <c r="AI35" s="1100">
        <f t="shared" si="9"/>
        <v>0</v>
      </c>
      <c r="AJ35" s="1100">
        <f t="shared" si="10"/>
        <v>0</v>
      </c>
      <c r="AK35" s="1100">
        <f t="shared" si="11"/>
        <v>0</v>
      </c>
      <c r="AL35" s="1100">
        <f t="shared" si="12"/>
        <v>0</v>
      </c>
      <c r="AM35" s="1101">
        <f t="shared" si="13"/>
        <v>0</v>
      </c>
      <c r="AN35" s="1102">
        <f t="shared" si="14"/>
        <v>0</v>
      </c>
    </row>
    <row r="36" spans="1:40" ht="18" hidden="1" customHeight="1" x14ac:dyDescent="0.25">
      <c r="A36" s="1104"/>
      <c r="B36" s="1105"/>
      <c r="C36" s="1106"/>
      <c r="D36" s="1106"/>
      <c r="E36" s="1107"/>
      <c r="F36" s="1108" t="str">
        <f t="shared" si="15"/>
        <v/>
      </c>
      <c r="G36" s="1109"/>
      <c r="H36" s="1109"/>
      <c r="I36" s="1110"/>
      <c r="J36" s="1111"/>
      <c r="K36" s="1111"/>
      <c r="L36" s="1111"/>
      <c r="M36" s="1111"/>
      <c r="N36" s="1111"/>
      <c r="O36" s="1267">
        <f t="shared" si="2"/>
        <v>0</v>
      </c>
      <c r="P36" s="1059" t="str">
        <f t="shared" si="3"/>
        <v/>
      </c>
      <c r="Q36" s="372"/>
      <c r="R36" s="423"/>
      <c r="S36" s="423"/>
      <c r="T36" s="431"/>
      <c r="U36" s="431"/>
      <c r="V36" s="437"/>
      <c r="W36" s="482"/>
      <c r="X36" s="532"/>
      <c r="Y36" s="592"/>
      <c r="Z36" s="593"/>
      <c r="AA36" s="532"/>
      <c r="AB36" s="594"/>
      <c r="AC36" s="595"/>
      <c r="AD36" s="650">
        <f t="shared" si="4"/>
        <v>0</v>
      </c>
      <c r="AE36" s="344">
        <f t="shared" si="5"/>
        <v>0</v>
      </c>
      <c r="AF36" s="651">
        <f t="shared" si="6"/>
        <v>0</v>
      </c>
      <c r="AG36" s="336">
        <f t="shared" si="7"/>
        <v>0</v>
      </c>
      <c r="AH36" s="652">
        <f t="shared" si="8"/>
        <v>0</v>
      </c>
      <c r="AI36" s="653">
        <f t="shared" si="9"/>
        <v>0</v>
      </c>
      <c r="AJ36" s="653">
        <f t="shared" si="10"/>
        <v>0</v>
      </c>
      <c r="AK36" s="653">
        <f t="shared" si="11"/>
        <v>0</v>
      </c>
      <c r="AL36" s="653">
        <f t="shared" si="12"/>
        <v>0</v>
      </c>
      <c r="AM36" s="1050">
        <f t="shared" si="13"/>
        <v>0</v>
      </c>
      <c r="AN36" s="654">
        <f t="shared" si="14"/>
        <v>0</v>
      </c>
    </row>
    <row r="37" spans="1:40" ht="18" customHeight="1" x14ac:dyDescent="0.25">
      <c r="A37" s="1141"/>
      <c r="B37" s="1167"/>
      <c r="C37" s="1143"/>
      <c r="D37" s="1143"/>
      <c r="E37" s="1144"/>
      <c r="F37" s="1108" t="str">
        <f t="shared" si="15"/>
        <v/>
      </c>
      <c r="G37" s="1145"/>
      <c r="H37" s="1145"/>
      <c r="I37" s="1146"/>
      <c r="J37" s="1147"/>
      <c r="K37" s="1168"/>
      <c r="L37" s="1168"/>
      <c r="M37" s="1168"/>
      <c r="N37" s="1168"/>
      <c r="O37" s="1267">
        <f t="shared" si="2"/>
        <v>0</v>
      </c>
      <c r="P37" s="1059" t="str">
        <f t="shared" si="3"/>
        <v/>
      </c>
      <c r="Q37" s="372"/>
      <c r="R37" s="423"/>
      <c r="S37" s="423"/>
      <c r="T37" s="431"/>
      <c r="U37" s="431"/>
      <c r="V37" s="437"/>
      <c r="W37" s="482"/>
      <c r="X37" s="532"/>
      <c r="Y37" s="592"/>
      <c r="Z37" s="593"/>
      <c r="AA37" s="532"/>
      <c r="AB37" s="594"/>
      <c r="AC37" s="595"/>
      <c r="AD37" s="650">
        <f t="shared" si="4"/>
        <v>0</v>
      </c>
      <c r="AE37" s="344">
        <f t="shared" si="5"/>
        <v>0</v>
      </c>
      <c r="AF37" s="651">
        <f t="shared" si="6"/>
        <v>0</v>
      </c>
      <c r="AG37" s="336">
        <f t="shared" si="7"/>
        <v>0</v>
      </c>
      <c r="AH37" s="652">
        <f t="shared" si="8"/>
        <v>0</v>
      </c>
      <c r="AI37" s="653">
        <f t="shared" si="9"/>
        <v>0</v>
      </c>
      <c r="AJ37" s="653">
        <f t="shared" si="10"/>
        <v>0</v>
      </c>
      <c r="AK37" s="653">
        <f t="shared" si="11"/>
        <v>0</v>
      </c>
      <c r="AL37" s="653">
        <f t="shared" si="12"/>
        <v>0</v>
      </c>
      <c r="AM37" s="1050">
        <f t="shared" si="13"/>
        <v>0</v>
      </c>
      <c r="AN37" s="654">
        <f t="shared" si="14"/>
        <v>0</v>
      </c>
    </row>
    <row r="38" spans="1:40" ht="18" customHeight="1" x14ac:dyDescent="0.25">
      <c r="A38" s="1104"/>
      <c r="B38" s="1105"/>
      <c r="C38" s="1106"/>
      <c r="D38" s="1106"/>
      <c r="E38" s="1107"/>
      <c r="F38" s="1108" t="str">
        <f t="shared" si="15"/>
        <v/>
      </c>
      <c r="G38" s="1109"/>
      <c r="H38" s="1109"/>
      <c r="I38" s="1110"/>
      <c r="J38" s="1111"/>
      <c r="K38" s="1111"/>
      <c r="L38" s="1111"/>
      <c r="M38" s="1111"/>
      <c r="N38" s="1111"/>
      <c r="O38" s="1267">
        <f t="shared" si="2"/>
        <v>0</v>
      </c>
      <c r="P38" s="1059" t="str">
        <f t="shared" si="3"/>
        <v/>
      </c>
      <c r="Q38" s="372"/>
      <c r="R38" s="423"/>
      <c r="S38" s="423"/>
      <c r="T38" s="431"/>
      <c r="U38" s="431"/>
      <c r="V38" s="437"/>
      <c r="W38" s="482"/>
      <c r="X38" s="532"/>
      <c r="Y38" s="592"/>
      <c r="Z38" s="593"/>
      <c r="AA38" s="532"/>
      <c r="AB38" s="594"/>
      <c r="AC38" s="595"/>
      <c r="AD38" s="650">
        <f t="shared" si="4"/>
        <v>0</v>
      </c>
      <c r="AE38" s="344">
        <f t="shared" si="5"/>
        <v>0</v>
      </c>
      <c r="AF38" s="651">
        <f t="shared" si="6"/>
        <v>0</v>
      </c>
      <c r="AG38" s="336">
        <f t="shared" si="7"/>
        <v>0</v>
      </c>
      <c r="AH38" s="652">
        <f t="shared" si="8"/>
        <v>0</v>
      </c>
      <c r="AI38" s="653">
        <f t="shared" si="9"/>
        <v>0</v>
      </c>
      <c r="AJ38" s="653">
        <f t="shared" si="10"/>
        <v>0</v>
      </c>
      <c r="AK38" s="653">
        <f t="shared" si="11"/>
        <v>0</v>
      </c>
      <c r="AL38" s="653">
        <f t="shared" si="12"/>
        <v>0</v>
      </c>
      <c r="AM38" s="1050">
        <f t="shared" si="13"/>
        <v>0</v>
      </c>
      <c r="AN38" s="654">
        <f t="shared" si="14"/>
        <v>0</v>
      </c>
    </row>
    <row r="39" spans="1:40" s="341" customFormat="1" ht="18" customHeight="1" x14ac:dyDescent="0.25">
      <c r="A39" s="394"/>
      <c r="B39" s="1132"/>
      <c r="C39" s="1106"/>
      <c r="D39" s="1106"/>
      <c r="E39" s="364"/>
      <c r="F39" s="263" t="str">
        <f t="shared" ref="F39:F72" si="16">IF(D39="","",C39/D39)</f>
        <v/>
      </c>
      <c r="G39" s="388"/>
      <c r="H39" s="1109"/>
      <c r="I39" s="1110"/>
      <c r="J39" s="530"/>
      <c r="K39" s="530"/>
      <c r="L39" s="530"/>
      <c r="M39" s="530"/>
      <c r="N39" s="530"/>
      <c r="O39" s="1267">
        <f t="shared" si="2"/>
        <v>0</v>
      </c>
      <c r="P39" s="1059" t="str">
        <f t="shared" si="3"/>
        <v/>
      </c>
      <c r="Q39" s="372"/>
      <c r="R39" s="423"/>
      <c r="S39" s="423"/>
      <c r="T39" s="431"/>
      <c r="U39" s="431"/>
      <c r="V39" s="437"/>
      <c r="W39" s="482"/>
      <c r="X39" s="532"/>
      <c r="Y39" s="592"/>
      <c r="Z39" s="593"/>
      <c r="AA39" s="532"/>
      <c r="AB39" s="594"/>
      <c r="AC39" s="595"/>
      <c r="AD39" s="650">
        <f t="shared" si="4"/>
        <v>0</v>
      </c>
      <c r="AE39" s="344">
        <f t="shared" si="5"/>
        <v>0</v>
      </c>
      <c r="AF39" s="651">
        <f t="shared" si="6"/>
        <v>0</v>
      </c>
      <c r="AG39" s="336">
        <f t="shared" si="7"/>
        <v>0</v>
      </c>
      <c r="AH39" s="652">
        <f t="shared" si="8"/>
        <v>0</v>
      </c>
      <c r="AI39" s="653">
        <f t="shared" si="9"/>
        <v>0</v>
      </c>
      <c r="AJ39" s="653">
        <f t="shared" si="10"/>
        <v>0</v>
      </c>
      <c r="AK39" s="653">
        <f t="shared" si="11"/>
        <v>0</v>
      </c>
      <c r="AL39" s="653">
        <f t="shared" si="12"/>
        <v>0</v>
      </c>
      <c r="AM39" s="1050">
        <f t="shared" si="13"/>
        <v>0</v>
      </c>
      <c r="AN39" s="654">
        <f t="shared" si="14"/>
        <v>0</v>
      </c>
    </row>
    <row r="40" spans="1:40" ht="18" customHeight="1" x14ac:dyDescent="0.25">
      <c r="A40" s="1307"/>
      <c r="B40" s="393"/>
      <c r="C40" s="392"/>
      <c r="D40" s="392"/>
      <c r="E40" s="364"/>
      <c r="F40" s="263"/>
      <c r="G40" s="388"/>
      <c r="H40" s="388"/>
      <c r="I40" s="366"/>
      <c r="J40" s="530"/>
      <c r="K40" s="530"/>
      <c r="L40" s="530"/>
      <c r="M40" s="530"/>
      <c r="N40" s="530"/>
      <c r="O40" s="1267">
        <f t="shared" si="2"/>
        <v>0</v>
      </c>
      <c r="P40" s="1059" t="str">
        <f t="shared" si="3"/>
        <v/>
      </c>
      <c r="Q40" s="372"/>
      <c r="R40" s="423"/>
      <c r="S40" s="423"/>
      <c r="T40" s="431"/>
      <c r="U40" s="431"/>
      <c r="V40" s="437"/>
      <c r="W40" s="482"/>
      <c r="X40" s="532"/>
      <c r="Y40" s="592"/>
      <c r="Z40" s="593"/>
      <c r="AA40" s="532"/>
      <c r="AB40" s="594"/>
      <c r="AC40" s="595"/>
      <c r="AD40" s="650">
        <f t="shared" si="4"/>
        <v>0</v>
      </c>
      <c r="AE40" s="344">
        <f t="shared" si="5"/>
        <v>0</v>
      </c>
      <c r="AF40" s="651">
        <f t="shared" si="6"/>
        <v>0</v>
      </c>
      <c r="AG40" s="336">
        <f t="shared" si="7"/>
        <v>0</v>
      </c>
      <c r="AH40" s="652">
        <f t="shared" si="8"/>
        <v>0</v>
      </c>
      <c r="AI40" s="653">
        <f t="shared" si="9"/>
        <v>0</v>
      </c>
      <c r="AJ40" s="653">
        <f t="shared" si="10"/>
        <v>0</v>
      </c>
      <c r="AK40" s="653">
        <f t="shared" si="11"/>
        <v>0</v>
      </c>
      <c r="AL40" s="653">
        <f t="shared" si="12"/>
        <v>0</v>
      </c>
      <c r="AM40" s="1050">
        <f t="shared" si="13"/>
        <v>0</v>
      </c>
      <c r="AN40" s="654">
        <f t="shared" si="14"/>
        <v>0</v>
      </c>
    </row>
    <row r="41" spans="1:40" ht="18" customHeight="1" x14ac:dyDescent="0.25">
      <c r="A41" s="390"/>
      <c r="B41" s="393"/>
      <c r="C41" s="392"/>
      <c r="D41" s="392"/>
      <c r="E41" s="364"/>
      <c r="F41" s="263" t="str">
        <f>IF(D41="","",C41/D41)</f>
        <v/>
      </c>
      <c r="G41" s="388"/>
      <c r="H41" s="388"/>
      <c r="I41" s="310"/>
      <c r="J41" s="530"/>
      <c r="K41" s="530"/>
      <c r="L41" s="530"/>
      <c r="M41" s="530">
        <v>0</v>
      </c>
      <c r="N41" s="530">
        <v>0</v>
      </c>
      <c r="O41" s="262">
        <f>SUM(G41:N41)</f>
        <v>0</v>
      </c>
      <c r="P41" s="1059" t="str">
        <f t="shared" si="3"/>
        <v/>
      </c>
      <c r="Q41" s="372"/>
      <c r="R41" s="423"/>
      <c r="S41" s="423"/>
      <c r="T41" s="431"/>
      <c r="U41" s="431"/>
      <c r="V41" s="437"/>
      <c r="W41" s="482"/>
      <c r="X41" s="532"/>
      <c r="Y41" s="592"/>
      <c r="Z41" s="593"/>
      <c r="AA41" s="532"/>
      <c r="AB41" s="594"/>
      <c r="AC41" s="595"/>
      <c r="AD41" s="650">
        <f>E41</f>
        <v>0</v>
      </c>
      <c r="AE41" s="344">
        <f t="shared" ref="AE41:AE72" si="17">ROUND(AD41/$AE$11,2)</f>
        <v>0</v>
      </c>
      <c r="AF41" s="651">
        <f t="shared" ref="AF41:AF57" si="18">IF(F41="",0,F41)</f>
        <v>0</v>
      </c>
      <c r="AG41" s="336">
        <f t="shared" ref="AG41:AG57" si="19">AD41*AF41</f>
        <v>0</v>
      </c>
      <c r="AH41" s="652">
        <f t="shared" ref="AH41:AH72" si="20">AG41*$AH$11</f>
        <v>0</v>
      </c>
      <c r="AI41" s="653">
        <f t="shared" ref="AI41:AI72" si="21">AG41*$AI$11</f>
        <v>0</v>
      </c>
      <c r="AJ41" s="653">
        <f t="shared" ref="AJ41:AJ72" si="22">AG41*$AJ$11</f>
        <v>0</v>
      </c>
      <c r="AK41" s="653">
        <f t="shared" ref="AK41:AK72" si="23">AG41*$AK$11</f>
        <v>0</v>
      </c>
      <c r="AL41" s="653">
        <f t="shared" ref="AL41:AL72" si="24">AG41*$AL$11</f>
        <v>0</v>
      </c>
      <c r="AM41" s="1050">
        <f t="shared" ref="AM41:AM72" si="25">AG41*$AM$11</f>
        <v>0</v>
      </c>
      <c r="AN41" s="654">
        <f t="shared" ref="AN41:AN72" si="26">AG41*$AN$11</f>
        <v>0</v>
      </c>
    </row>
    <row r="42" spans="1:40" ht="18" customHeight="1" x14ac:dyDescent="0.25">
      <c r="A42" s="1280"/>
      <c r="B42" s="393"/>
      <c r="C42" s="392"/>
      <c r="D42" s="392"/>
      <c r="E42" s="364"/>
      <c r="F42" s="263" t="str">
        <f>IF(D42="","",C42/D42)</f>
        <v/>
      </c>
      <c r="G42" s="388"/>
      <c r="H42" s="388"/>
      <c r="I42" s="523"/>
      <c r="J42" s="530"/>
      <c r="K42" s="530"/>
      <c r="L42" s="530"/>
      <c r="M42" s="530">
        <v>0</v>
      </c>
      <c r="N42" s="530">
        <v>0</v>
      </c>
      <c r="O42" s="262">
        <f t="shared" ref="O42:O43" si="27">SUM(G42:N42)</f>
        <v>0</v>
      </c>
      <c r="P42" s="1059" t="str">
        <f t="shared" si="3"/>
        <v/>
      </c>
      <c r="Q42" s="372"/>
      <c r="R42" s="423"/>
      <c r="S42" s="423"/>
      <c r="T42" s="431"/>
      <c r="U42" s="431"/>
      <c r="V42" s="437"/>
      <c r="W42" s="482"/>
      <c r="X42" s="532"/>
      <c r="Y42" s="592"/>
      <c r="Z42" s="593"/>
      <c r="AA42" s="532"/>
      <c r="AB42" s="594"/>
      <c r="AC42" s="595"/>
      <c r="AD42" s="650">
        <f t="shared" si="0"/>
        <v>0</v>
      </c>
      <c r="AE42" s="344">
        <f t="shared" si="17"/>
        <v>0</v>
      </c>
      <c r="AF42" s="651">
        <f t="shared" si="18"/>
        <v>0</v>
      </c>
      <c r="AG42" s="336">
        <f t="shared" si="19"/>
        <v>0</v>
      </c>
      <c r="AH42" s="652">
        <f t="shared" si="20"/>
        <v>0</v>
      </c>
      <c r="AI42" s="653">
        <f t="shared" si="21"/>
        <v>0</v>
      </c>
      <c r="AJ42" s="653">
        <f t="shared" si="22"/>
        <v>0</v>
      </c>
      <c r="AK42" s="653">
        <f t="shared" si="23"/>
        <v>0</v>
      </c>
      <c r="AL42" s="653">
        <f t="shared" si="24"/>
        <v>0</v>
      </c>
      <c r="AM42" s="1050">
        <f t="shared" si="25"/>
        <v>0</v>
      </c>
      <c r="AN42" s="654">
        <f t="shared" si="26"/>
        <v>0</v>
      </c>
    </row>
    <row r="43" spans="1:40" ht="18" customHeight="1" x14ac:dyDescent="0.25">
      <c r="A43" s="1269"/>
      <c r="B43" s="1270"/>
      <c r="C43" s="392"/>
      <c r="D43" s="392"/>
      <c r="E43" s="364"/>
      <c r="F43" s="263" t="str">
        <f>IF(D43="","",C43/D43)</f>
        <v/>
      </c>
      <c r="G43" s="388"/>
      <c r="H43" s="388"/>
      <c r="I43" s="366"/>
      <c r="J43" s="530"/>
      <c r="K43" s="530"/>
      <c r="L43" s="530"/>
      <c r="M43" s="530">
        <v>0</v>
      </c>
      <c r="N43" s="530">
        <v>0</v>
      </c>
      <c r="O43" s="262">
        <f t="shared" si="27"/>
        <v>0</v>
      </c>
      <c r="P43" s="1059" t="str">
        <f t="shared" si="3"/>
        <v/>
      </c>
      <c r="Q43" s="372"/>
      <c r="R43" s="423"/>
      <c r="S43" s="423"/>
      <c r="T43" s="431"/>
      <c r="U43" s="431"/>
      <c r="V43" s="437"/>
      <c r="W43" s="482"/>
      <c r="X43" s="532"/>
      <c r="Y43" s="592"/>
      <c r="Z43" s="593"/>
      <c r="AA43" s="532"/>
      <c r="AB43" s="594"/>
      <c r="AC43" s="595"/>
      <c r="AD43" s="650">
        <f t="shared" si="0"/>
        <v>0</v>
      </c>
      <c r="AE43" s="344">
        <f t="shared" si="17"/>
        <v>0</v>
      </c>
      <c r="AF43" s="651">
        <f t="shared" si="18"/>
        <v>0</v>
      </c>
      <c r="AG43" s="336">
        <f t="shared" si="19"/>
        <v>0</v>
      </c>
      <c r="AH43" s="652">
        <f t="shared" si="20"/>
        <v>0</v>
      </c>
      <c r="AI43" s="653">
        <f t="shared" si="21"/>
        <v>0</v>
      </c>
      <c r="AJ43" s="653">
        <f t="shared" si="22"/>
        <v>0</v>
      </c>
      <c r="AK43" s="653">
        <f t="shared" si="23"/>
        <v>0</v>
      </c>
      <c r="AL43" s="653">
        <f t="shared" si="24"/>
        <v>0</v>
      </c>
      <c r="AM43" s="1050">
        <f t="shared" si="25"/>
        <v>0</v>
      </c>
      <c r="AN43" s="654">
        <f t="shared" si="26"/>
        <v>0</v>
      </c>
    </row>
    <row r="44" spans="1:40" ht="18" customHeight="1" x14ac:dyDescent="0.25">
      <c r="A44" s="390"/>
      <c r="B44" s="393"/>
      <c r="C44" s="392"/>
      <c r="D44" s="392"/>
      <c r="E44" s="364"/>
      <c r="F44" s="263" t="str">
        <f t="shared" si="16"/>
        <v/>
      </c>
      <c r="G44" s="388"/>
      <c r="H44" s="388"/>
      <c r="I44" s="366"/>
      <c r="J44" s="530"/>
      <c r="K44" s="530"/>
      <c r="L44" s="530"/>
      <c r="M44" s="530">
        <v>0</v>
      </c>
      <c r="N44" s="530">
        <v>0</v>
      </c>
      <c r="O44" s="262">
        <f t="shared" ref="O44:O72" si="28">SUM(G44:N44)</f>
        <v>0</v>
      </c>
      <c r="P44" s="1059" t="str">
        <f t="shared" si="3"/>
        <v/>
      </c>
      <c r="Q44" s="372"/>
      <c r="R44" s="423"/>
      <c r="S44" s="423"/>
      <c r="T44" s="431"/>
      <c r="U44" s="431"/>
      <c r="V44" s="437"/>
      <c r="W44" s="482"/>
      <c r="X44" s="532"/>
      <c r="Y44" s="592"/>
      <c r="Z44" s="593"/>
      <c r="AA44" s="532"/>
      <c r="AB44" s="594"/>
      <c r="AC44" s="595"/>
      <c r="AD44" s="650">
        <f t="shared" si="0"/>
        <v>0</v>
      </c>
      <c r="AE44" s="344">
        <f t="shared" si="17"/>
        <v>0</v>
      </c>
      <c r="AF44" s="651">
        <f t="shared" si="18"/>
        <v>0</v>
      </c>
      <c r="AG44" s="336">
        <f t="shared" si="19"/>
        <v>0</v>
      </c>
      <c r="AH44" s="652">
        <f t="shared" si="20"/>
        <v>0</v>
      </c>
      <c r="AI44" s="653">
        <f t="shared" si="21"/>
        <v>0</v>
      </c>
      <c r="AJ44" s="653">
        <f t="shared" si="22"/>
        <v>0</v>
      </c>
      <c r="AK44" s="653">
        <f t="shared" si="23"/>
        <v>0</v>
      </c>
      <c r="AL44" s="653">
        <f t="shared" si="24"/>
        <v>0</v>
      </c>
      <c r="AM44" s="1050">
        <f t="shared" si="25"/>
        <v>0</v>
      </c>
      <c r="AN44" s="654">
        <f t="shared" si="26"/>
        <v>0</v>
      </c>
    </row>
    <row r="45" spans="1:40" ht="18" customHeight="1" x14ac:dyDescent="0.25">
      <c r="A45" s="398"/>
      <c r="B45" s="391"/>
      <c r="C45" s="392"/>
      <c r="D45" s="392"/>
      <c r="E45" s="364"/>
      <c r="F45" s="263" t="str">
        <f t="shared" si="16"/>
        <v/>
      </c>
      <c r="G45" s="388"/>
      <c r="H45" s="388"/>
      <c r="I45" s="366"/>
      <c r="J45" s="530"/>
      <c r="K45" s="530"/>
      <c r="L45" s="530"/>
      <c r="M45" s="530">
        <v>0</v>
      </c>
      <c r="N45" s="530">
        <v>0</v>
      </c>
      <c r="O45" s="262">
        <f t="shared" si="28"/>
        <v>0</v>
      </c>
      <c r="P45" s="1059" t="str">
        <f t="shared" si="3"/>
        <v/>
      </c>
      <c r="Q45" s="372"/>
      <c r="R45" s="423"/>
      <c r="S45" s="423"/>
      <c r="T45" s="431"/>
      <c r="U45" s="431"/>
      <c r="V45" s="437"/>
      <c r="W45" s="482"/>
      <c r="X45" s="532"/>
      <c r="Y45" s="592"/>
      <c r="Z45" s="593"/>
      <c r="AA45" s="532"/>
      <c r="AB45" s="594"/>
      <c r="AC45" s="595"/>
      <c r="AD45" s="650">
        <f t="shared" si="0"/>
        <v>0</v>
      </c>
      <c r="AE45" s="344">
        <f t="shared" si="17"/>
        <v>0</v>
      </c>
      <c r="AF45" s="651">
        <f t="shared" si="18"/>
        <v>0</v>
      </c>
      <c r="AG45" s="336">
        <f t="shared" si="19"/>
        <v>0</v>
      </c>
      <c r="AH45" s="652">
        <f t="shared" si="20"/>
        <v>0</v>
      </c>
      <c r="AI45" s="653">
        <f t="shared" si="21"/>
        <v>0</v>
      </c>
      <c r="AJ45" s="653">
        <f t="shared" si="22"/>
        <v>0</v>
      </c>
      <c r="AK45" s="653">
        <f t="shared" si="23"/>
        <v>0</v>
      </c>
      <c r="AL45" s="653">
        <f t="shared" si="24"/>
        <v>0</v>
      </c>
      <c r="AM45" s="1050">
        <f t="shared" si="25"/>
        <v>0</v>
      </c>
      <c r="AN45" s="654">
        <f t="shared" si="26"/>
        <v>0</v>
      </c>
    </row>
    <row r="46" spans="1:40" ht="18" customHeight="1" x14ac:dyDescent="0.25">
      <c r="A46" s="398"/>
      <c r="B46" s="391"/>
      <c r="C46" s="392"/>
      <c r="D46" s="392"/>
      <c r="E46" s="364"/>
      <c r="F46" s="263" t="str">
        <f t="shared" si="16"/>
        <v/>
      </c>
      <c r="G46" s="388"/>
      <c r="H46" s="388"/>
      <c r="I46" s="310"/>
      <c r="J46" s="530"/>
      <c r="K46" s="530"/>
      <c r="L46" s="530"/>
      <c r="M46" s="530">
        <v>0</v>
      </c>
      <c r="N46" s="530">
        <v>0</v>
      </c>
      <c r="O46" s="262">
        <f t="shared" si="28"/>
        <v>0</v>
      </c>
      <c r="P46" s="1059" t="str">
        <f t="shared" si="3"/>
        <v/>
      </c>
      <c r="Q46" s="372"/>
      <c r="R46" s="423"/>
      <c r="S46" s="423"/>
      <c r="T46" s="431"/>
      <c r="U46" s="431"/>
      <c r="V46" s="437"/>
      <c r="W46" s="482"/>
      <c r="X46" s="532"/>
      <c r="Y46" s="592"/>
      <c r="Z46" s="593"/>
      <c r="AA46" s="532"/>
      <c r="AB46" s="594"/>
      <c r="AC46" s="595"/>
      <c r="AD46" s="650">
        <f t="shared" si="0"/>
        <v>0</v>
      </c>
      <c r="AE46" s="344">
        <f t="shared" si="17"/>
        <v>0</v>
      </c>
      <c r="AF46" s="651">
        <f t="shared" si="18"/>
        <v>0</v>
      </c>
      <c r="AG46" s="336">
        <f t="shared" si="19"/>
        <v>0</v>
      </c>
      <c r="AH46" s="652">
        <f t="shared" si="20"/>
        <v>0</v>
      </c>
      <c r="AI46" s="653">
        <f t="shared" si="21"/>
        <v>0</v>
      </c>
      <c r="AJ46" s="653">
        <f t="shared" si="22"/>
        <v>0</v>
      </c>
      <c r="AK46" s="653">
        <f t="shared" si="23"/>
        <v>0</v>
      </c>
      <c r="AL46" s="653">
        <f t="shared" si="24"/>
        <v>0</v>
      </c>
      <c r="AM46" s="1050">
        <f t="shared" si="25"/>
        <v>0</v>
      </c>
      <c r="AN46" s="654">
        <f t="shared" si="26"/>
        <v>0</v>
      </c>
    </row>
    <row r="47" spans="1:40" ht="18" customHeight="1" x14ac:dyDescent="0.25">
      <c r="A47" s="390"/>
      <c r="B47" s="393"/>
      <c r="C47" s="392"/>
      <c r="D47" s="392"/>
      <c r="E47" s="364"/>
      <c r="F47" s="263" t="str">
        <f t="shared" si="16"/>
        <v/>
      </c>
      <c r="G47" s="388"/>
      <c r="H47" s="388"/>
      <c r="I47" s="310"/>
      <c r="J47" s="530"/>
      <c r="K47" s="530"/>
      <c r="L47" s="530"/>
      <c r="M47" s="530">
        <v>0</v>
      </c>
      <c r="N47" s="530">
        <v>0</v>
      </c>
      <c r="O47" s="262">
        <f t="shared" si="28"/>
        <v>0</v>
      </c>
      <c r="P47" s="1059" t="str">
        <f t="shared" si="3"/>
        <v/>
      </c>
      <c r="Q47" s="372"/>
      <c r="R47" s="423"/>
      <c r="S47" s="423"/>
      <c r="T47" s="431"/>
      <c r="U47" s="431"/>
      <c r="V47" s="437"/>
      <c r="W47" s="482"/>
      <c r="X47" s="532"/>
      <c r="Y47" s="592"/>
      <c r="Z47" s="593"/>
      <c r="AA47" s="532"/>
      <c r="AB47" s="594"/>
      <c r="AC47" s="595"/>
      <c r="AD47" s="650">
        <f t="shared" si="0"/>
        <v>0</v>
      </c>
      <c r="AE47" s="344">
        <f t="shared" si="17"/>
        <v>0</v>
      </c>
      <c r="AF47" s="651">
        <f t="shared" si="18"/>
        <v>0</v>
      </c>
      <c r="AG47" s="336">
        <f t="shared" si="19"/>
        <v>0</v>
      </c>
      <c r="AH47" s="652">
        <f t="shared" si="20"/>
        <v>0</v>
      </c>
      <c r="AI47" s="653">
        <f t="shared" si="21"/>
        <v>0</v>
      </c>
      <c r="AJ47" s="653">
        <f t="shared" si="22"/>
        <v>0</v>
      </c>
      <c r="AK47" s="653">
        <f t="shared" si="23"/>
        <v>0</v>
      </c>
      <c r="AL47" s="653">
        <f t="shared" si="24"/>
        <v>0</v>
      </c>
      <c r="AM47" s="1050">
        <f t="shared" si="25"/>
        <v>0</v>
      </c>
      <c r="AN47" s="654">
        <f t="shared" si="26"/>
        <v>0</v>
      </c>
    </row>
    <row r="48" spans="1:40" ht="18" customHeight="1" x14ac:dyDescent="0.25">
      <c r="A48" s="390"/>
      <c r="B48" s="393"/>
      <c r="C48" s="392"/>
      <c r="D48" s="392"/>
      <c r="E48" s="364"/>
      <c r="F48" s="263" t="str">
        <f t="shared" si="16"/>
        <v/>
      </c>
      <c r="G48" s="388"/>
      <c r="H48" s="388"/>
      <c r="I48" s="310"/>
      <c r="J48" s="530"/>
      <c r="K48" s="530"/>
      <c r="L48" s="530"/>
      <c r="M48" s="530">
        <v>0</v>
      </c>
      <c r="N48" s="530">
        <v>0</v>
      </c>
      <c r="O48" s="262">
        <f t="shared" si="28"/>
        <v>0</v>
      </c>
      <c r="P48" s="1059" t="str">
        <f t="shared" si="3"/>
        <v/>
      </c>
      <c r="Q48" s="372"/>
      <c r="R48" s="423"/>
      <c r="S48" s="423"/>
      <c r="T48" s="431"/>
      <c r="U48" s="431"/>
      <c r="V48" s="437"/>
      <c r="W48" s="482"/>
      <c r="X48" s="532"/>
      <c r="Y48" s="592"/>
      <c r="Z48" s="593"/>
      <c r="AA48" s="532"/>
      <c r="AB48" s="594"/>
      <c r="AC48" s="595"/>
      <c r="AD48" s="650">
        <f t="shared" si="0"/>
        <v>0</v>
      </c>
      <c r="AE48" s="344">
        <f t="shared" si="17"/>
        <v>0</v>
      </c>
      <c r="AF48" s="651">
        <f t="shared" si="18"/>
        <v>0</v>
      </c>
      <c r="AG48" s="336">
        <f t="shared" si="19"/>
        <v>0</v>
      </c>
      <c r="AH48" s="652">
        <f t="shared" si="20"/>
        <v>0</v>
      </c>
      <c r="AI48" s="653">
        <f t="shared" si="21"/>
        <v>0</v>
      </c>
      <c r="AJ48" s="653">
        <f t="shared" si="22"/>
        <v>0</v>
      </c>
      <c r="AK48" s="653">
        <f t="shared" si="23"/>
        <v>0</v>
      </c>
      <c r="AL48" s="653">
        <f t="shared" si="24"/>
        <v>0</v>
      </c>
      <c r="AM48" s="1050">
        <f t="shared" si="25"/>
        <v>0</v>
      </c>
      <c r="AN48" s="654">
        <f t="shared" si="26"/>
        <v>0</v>
      </c>
    </row>
    <row r="49" spans="1:40" ht="18" customHeight="1" x14ac:dyDescent="0.25">
      <c r="A49" s="390"/>
      <c r="B49" s="393"/>
      <c r="C49" s="392"/>
      <c r="D49" s="392"/>
      <c r="E49" s="364"/>
      <c r="F49" s="263" t="str">
        <f t="shared" si="16"/>
        <v/>
      </c>
      <c r="G49" s="388"/>
      <c r="H49" s="388"/>
      <c r="I49" s="310"/>
      <c r="J49" s="530"/>
      <c r="K49" s="530"/>
      <c r="L49" s="530"/>
      <c r="M49" s="530">
        <v>0</v>
      </c>
      <c r="N49" s="530">
        <v>0</v>
      </c>
      <c r="O49" s="262">
        <f t="shared" si="28"/>
        <v>0</v>
      </c>
      <c r="P49" s="1059" t="str">
        <f t="shared" si="3"/>
        <v/>
      </c>
      <c r="Q49" s="372"/>
      <c r="R49" s="423"/>
      <c r="S49" s="423"/>
      <c r="T49" s="431"/>
      <c r="U49" s="431"/>
      <c r="V49" s="437"/>
      <c r="W49" s="482"/>
      <c r="X49" s="532"/>
      <c r="Y49" s="592"/>
      <c r="Z49" s="593"/>
      <c r="AA49" s="532"/>
      <c r="AB49" s="594"/>
      <c r="AC49" s="595"/>
      <c r="AD49" s="650">
        <f t="shared" si="0"/>
        <v>0</v>
      </c>
      <c r="AE49" s="344">
        <f t="shared" si="17"/>
        <v>0</v>
      </c>
      <c r="AF49" s="651">
        <f t="shared" si="18"/>
        <v>0</v>
      </c>
      <c r="AG49" s="336">
        <f t="shared" si="19"/>
        <v>0</v>
      </c>
      <c r="AH49" s="652">
        <f t="shared" si="20"/>
        <v>0</v>
      </c>
      <c r="AI49" s="653">
        <f t="shared" si="21"/>
        <v>0</v>
      </c>
      <c r="AJ49" s="653">
        <f t="shared" si="22"/>
        <v>0</v>
      </c>
      <c r="AK49" s="653">
        <f t="shared" si="23"/>
        <v>0</v>
      </c>
      <c r="AL49" s="653">
        <f t="shared" si="24"/>
        <v>0</v>
      </c>
      <c r="AM49" s="1050">
        <f t="shared" si="25"/>
        <v>0</v>
      </c>
      <c r="AN49" s="654">
        <f t="shared" si="26"/>
        <v>0</v>
      </c>
    </row>
    <row r="50" spans="1:40" ht="18" customHeight="1" x14ac:dyDescent="0.25">
      <c r="A50" s="394"/>
      <c r="B50" s="393"/>
      <c r="C50" s="392"/>
      <c r="D50" s="392"/>
      <c r="E50" s="364"/>
      <c r="F50" s="263" t="str">
        <f t="shared" si="16"/>
        <v/>
      </c>
      <c r="G50" s="388"/>
      <c r="H50" s="388"/>
      <c r="I50" s="310"/>
      <c r="J50" s="530"/>
      <c r="K50" s="530"/>
      <c r="L50" s="530"/>
      <c r="M50" s="530">
        <v>0</v>
      </c>
      <c r="N50" s="530">
        <v>0</v>
      </c>
      <c r="O50" s="262">
        <f t="shared" si="28"/>
        <v>0</v>
      </c>
      <c r="P50" s="1059" t="str">
        <f t="shared" si="3"/>
        <v/>
      </c>
      <c r="Q50" s="372"/>
      <c r="R50" s="423"/>
      <c r="S50" s="423"/>
      <c r="T50" s="431"/>
      <c r="U50" s="431"/>
      <c r="V50" s="437"/>
      <c r="W50" s="482"/>
      <c r="X50" s="532"/>
      <c r="Y50" s="592"/>
      <c r="Z50" s="593"/>
      <c r="AA50" s="532"/>
      <c r="AB50" s="594"/>
      <c r="AC50" s="595"/>
      <c r="AD50" s="650">
        <f t="shared" si="0"/>
        <v>0</v>
      </c>
      <c r="AE50" s="344">
        <f t="shared" si="17"/>
        <v>0</v>
      </c>
      <c r="AF50" s="651">
        <f t="shared" si="18"/>
        <v>0</v>
      </c>
      <c r="AG50" s="336">
        <f t="shared" si="19"/>
        <v>0</v>
      </c>
      <c r="AH50" s="652">
        <f t="shared" si="20"/>
        <v>0</v>
      </c>
      <c r="AI50" s="653">
        <f t="shared" si="21"/>
        <v>0</v>
      </c>
      <c r="AJ50" s="653">
        <f t="shared" si="22"/>
        <v>0</v>
      </c>
      <c r="AK50" s="653">
        <f t="shared" si="23"/>
        <v>0</v>
      </c>
      <c r="AL50" s="653">
        <f t="shared" si="24"/>
        <v>0</v>
      </c>
      <c r="AM50" s="1050">
        <f t="shared" si="25"/>
        <v>0</v>
      </c>
      <c r="AN50" s="654">
        <f t="shared" si="26"/>
        <v>0</v>
      </c>
    </row>
    <row r="51" spans="1:40" ht="18" customHeight="1" x14ac:dyDescent="0.25">
      <c r="A51" s="390"/>
      <c r="B51" s="393"/>
      <c r="C51" s="392"/>
      <c r="D51" s="392"/>
      <c r="E51" s="364"/>
      <c r="F51" s="263"/>
      <c r="G51" s="388"/>
      <c r="H51" s="388"/>
      <c r="I51" s="310"/>
      <c r="J51" s="530"/>
      <c r="K51" s="530"/>
      <c r="L51" s="530"/>
      <c r="M51" s="530">
        <v>0</v>
      </c>
      <c r="N51" s="530">
        <v>0</v>
      </c>
      <c r="O51" s="262">
        <f t="shared" si="28"/>
        <v>0</v>
      </c>
      <c r="P51" s="1059" t="str">
        <f t="shared" si="3"/>
        <v/>
      </c>
      <c r="Q51" s="372"/>
      <c r="R51" s="423"/>
      <c r="S51" s="423"/>
      <c r="T51" s="431"/>
      <c r="U51" s="431"/>
      <c r="V51" s="437"/>
      <c r="W51" s="482"/>
      <c r="X51" s="532"/>
      <c r="Y51" s="592"/>
      <c r="Z51" s="593"/>
      <c r="AA51" s="532"/>
      <c r="AB51" s="594"/>
      <c r="AC51" s="595"/>
      <c r="AD51" s="650">
        <f t="shared" si="0"/>
        <v>0</v>
      </c>
      <c r="AE51" s="344">
        <f t="shared" si="17"/>
        <v>0</v>
      </c>
      <c r="AF51" s="651">
        <f t="shared" si="18"/>
        <v>0</v>
      </c>
      <c r="AG51" s="336">
        <f t="shared" si="19"/>
        <v>0</v>
      </c>
      <c r="AH51" s="652">
        <f t="shared" si="20"/>
        <v>0</v>
      </c>
      <c r="AI51" s="653">
        <f t="shared" si="21"/>
        <v>0</v>
      </c>
      <c r="AJ51" s="653">
        <f t="shared" si="22"/>
        <v>0</v>
      </c>
      <c r="AK51" s="653">
        <f t="shared" si="23"/>
        <v>0</v>
      </c>
      <c r="AL51" s="653">
        <f t="shared" si="24"/>
        <v>0</v>
      </c>
      <c r="AM51" s="1050">
        <f t="shared" si="25"/>
        <v>0</v>
      </c>
      <c r="AN51" s="654">
        <f t="shared" si="26"/>
        <v>0</v>
      </c>
    </row>
    <row r="52" spans="1:40" ht="18" customHeight="1" x14ac:dyDescent="0.25">
      <c r="A52" s="398"/>
      <c r="B52" s="393"/>
      <c r="C52" s="392"/>
      <c r="D52" s="392"/>
      <c r="E52" s="364"/>
      <c r="F52" s="263" t="str">
        <f>IF(D52="","",C52/D52)</f>
        <v/>
      </c>
      <c r="G52" s="388"/>
      <c r="H52" s="388"/>
      <c r="I52" s="523"/>
      <c r="J52" s="530"/>
      <c r="K52" s="530"/>
      <c r="L52" s="530"/>
      <c r="M52" s="530">
        <v>0</v>
      </c>
      <c r="N52" s="530">
        <v>0</v>
      </c>
      <c r="O52" s="262">
        <f t="shared" si="28"/>
        <v>0</v>
      </c>
      <c r="P52" s="1059" t="str">
        <f t="shared" si="3"/>
        <v/>
      </c>
      <c r="Q52" s="372"/>
      <c r="R52" s="423"/>
      <c r="S52" s="423"/>
      <c r="T52" s="431"/>
      <c r="U52" s="431"/>
      <c r="V52" s="437"/>
      <c r="W52" s="482"/>
      <c r="X52" s="532"/>
      <c r="Y52" s="592"/>
      <c r="Z52" s="593"/>
      <c r="AA52" s="532"/>
      <c r="AB52" s="594"/>
      <c r="AC52" s="595"/>
      <c r="AD52" s="650">
        <f t="shared" si="0"/>
        <v>0</v>
      </c>
      <c r="AE52" s="344">
        <f t="shared" si="17"/>
        <v>0</v>
      </c>
      <c r="AF52" s="651">
        <f t="shared" si="18"/>
        <v>0</v>
      </c>
      <c r="AG52" s="336">
        <f t="shared" si="19"/>
        <v>0</v>
      </c>
      <c r="AH52" s="652">
        <f t="shared" si="20"/>
        <v>0</v>
      </c>
      <c r="AI52" s="653">
        <f t="shared" si="21"/>
        <v>0</v>
      </c>
      <c r="AJ52" s="653">
        <f t="shared" si="22"/>
        <v>0</v>
      </c>
      <c r="AK52" s="653">
        <f t="shared" si="23"/>
        <v>0</v>
      </c>
      <c r="AL52" s="653">
        <f t="shared" si="24"/>
        <v>0</v>
      </c>
      <c r="AM52" s="1050">
        <f t="shared" si="25"/>
        <v>0</v>
      </c>
      <c r="AN52" s="654">
        <f t="shared" si="26"/>
        <v>0</v>
      </c>
    </row>
    <row r="53" spans="1:40" ht="18" customHeight="1" x14ac:dyDescent="0.25">
      <c r="A53" s="398"/>
      <c r="B53" s="393"/>
      <c r="C53" s="392"/>
      <c r="D53" s="392"/>
      <c r="E53" s="388"/>
      <c r="F53" s="263"/>
      <c r="G53" s="388"/>
      <c r="H53" s="388"/>
      <c r="I53" s="310"/>
      <c r="J53" s="530"/>
      <c r="K53" s="530"/>
      <c r="L53" s="530"/>
      <c r="M53" s="530">
        <v>0</v>
      </c>
      <c r="N53" s="530">
        <v>0</v>
      </c>
      <c r="O53" s="262">
        <f t="shared" si="28"/>
        <v>0</v>
      </c>
      <c r="P53" s="1059" t="str">
        <f t="shared" si="3"/>
        <v/>
      </c>
      <c r="Q53" s="372"/>
      <c r="R53" s="423"/>
      <c r="S53" s="423"/>
      <c r="T53" s="431"/>
      <c r="U53" s="431"/>
      <c r="V53" s="437"/>
      <c r="W53" s="482"/>
      <c r="X53" s="532"/>
      <c r="Y53" s="592"/>
      <c r="Z53" s="593"/>
      <c r="AA53" s="532"/>
      <c r="AB53" s="594"/>
      <c r="AC53" s="595"/>
      <c r="AD53" s="650">
        <f t="shared" si="0"/>
        <v>0</v>
      </c>
      <c r="AE53" s="344">
        <f t="shared" si="17"/>
        <v>0</v>
      </c>
      <c r="AF53" s="651">
        <f t="shared" si="18"/>
        <v>0</v>
      </c>
      <c r="AG53" s="336">
        <f t="shared" si="19"/>
        <v>0</v>
      </c>
      <c r="AH53" s="652">
        <f t="shared" si="20"/>
        <v>0</v>
      </c>
      <c r="AI53" s="653">
        <f t="shared" si="21"/>
        <v>0</v>
      </c>
      <c r="AJ53" s="653">
        <f t="shared" si="22"/>
        <v>0</v>
      </c>
      <c r="AK53" s="653">
        <f t="shared" si="23"/>
        <v>0</v>
      </c>
      <c r="AL53" s="653">
        <f t="shared" si="24"/>
        <v>0</v>
      </c>
      <c r="AM53" s="1050">
        <f t="shared" si="25"/>
        <v>0</v>
      </c>
      <c r="AN53" s="654">
        <f t="shared" si="26"/>
        <v>0</v>
      </c>
    </row>
    <row r="54" spans="1:40" ht="18" customHeight="1" x14ac:dyDescent="0.25">
      <c r="A54" s="394"/>
      <c r="B54" s="393"/>
      <c r="C54" s="392"/>
      <c r="D54" s="392"/>
      <c r="E54" s="388"/>
      <c r="F54" s="263" t="str">
        <f t="shared" si="16"/>
        <v/>
      </c>
      <c r="G54" s="388"/>
      <c r="H54" s="388"/>
      <c r="I54" s="388"/>
      <c r="J54" s="388"/>
      <c r="K54" s="388"/>
      <c r="L54" s="388"/>
      <c r="M54" s="388"/>
      <c r="N54" s="525"/>
      <c r="O54" s="262">
        <f>SUM(G54:N54)</f>
        <v>0</v>
      </c>
      <c r="P54" s="1059" t="str">
        <f t="shared" si="3"/>
        <v/>
      </c>
      <c r="Q54" s="372"/>
      <c r="R54" s="423"/>
      <c r="S54" s="423"/>
      <c r="T54" s="431"/>
      <c r="U54" s="431"/>
      <c r="V54" s="437"/>
      <c r="W54" s="482"/>
      <c r="X54" s="532"/>
      <c r="Y54" s="592"/>
      <c r="Z54" s="593"/>
      <c r="AA54" s="532"/>
      <c r="AB54" s="594"/>
      <c r="AC54" s="595"/>
      <c r="AD54" s="650">
        <f t="shared" si="0"/>
        <v>0</v>
      </c>
      <c r="AE54" s="344">
        <f t="shared" si="17"/>
        <v>0</v>
      </c>
      <c r="AF54" s="651">
        <f t="shared" si="18"/>
        <v>0</v>
      </c>
      <c r="AG54" s="336">
        <f t="shared" si="19"/>
        <v>0</v>
      </c>
      <c r="AH54" s="652">
        <f t="shared" si="20"/>
        <v>0</v>
      </c>
      <c r="AI54" s="653">
        <f t="shared" si="21"/>
        <v>0</v>
      </c>
      <c r="AJ54" s="653">
        <f t="shared" si="22"/>
        <v>0</v>
      </c>
      <c r="AK54" s="653">
        <f t="shared" si="23"/>
        <v>0</v>
      </c>
      <c r="AL54" s="653">
        <f t="shared" si="24"/>
        <v>0</v>
      </c>
      <c r="AM54" s="1050">
        <f t="shared" si="25"/>
        <v>0</v>
      </c>
      <c r="AN54" s="654">
        <f t="shared" si="26"/>
        <v>0</v>
      </c>
    </row>
    <row r="55" spans="1:40" ht="18" customHeight="1" x14ac:dyDescent="0.25">
      <c r="A55" s="390"/>
      <c r="B55" s="393"/>
      <c r="C55" s="392"/>
      <c r="D55" s="392"/>
      <c r="E55" s="364"/>
      <c r="F55" s="263" t="str">
        <f t="shared" si="16"/>
        <v/>
      </c>
      <c r="G55" s="388"/>
      <c r="H55" s="388"/>
      <c r="I55" s="388"/>
      <c r="J55" s="388"/>
      <c r="K55" s="388"/>
      <c r="L55" s="388"/>
      <c r="M55" s="388"/>
      <c r="N55" s="525"/>
      <c r="O55" s="262">
        <f t="shared" si="28"/>
        <v>0</v>
      </c>
      <c r="P55" s="1059" t="str">
        <f t="shared" si="3"/>
        <v/>
      </c>
      <c r="Q55" s="372"/>
      <c r="R55" s="423"/>
      <c r="S55" s="423"/>
      <c r="T55" s="431"/>
      <c r="U55" s="431"/>
      <c r="V55" s="437"/>
      <c r="W55" s="482"/>
      <c r="X55" s="532"/>
      <c r="Y55" s="592"/>
      <c r="Z55" s="593"/>
      <c r="AA55" s="532"/>
      <c r="AB55" s="594"/>
      <c r="AC55" s="595"/>
      <c r="AD55" s="650">
        <f t="shared" si="0"/>
        <v>0</v>
      </c>
      <c r="AE55" s="344">
        <f t="shared" si="17"/>
        <v>0</v>
      </c>
      <c r="AF55" s="651">
        <f t="shared" si="18"/>
        <v>0</v>
      </c>
      <c r="AG55" s="336">
        <f t="shared" si="19"/>
        <v>0</v>
      </c>
      <c r="AH55" s="652">
        <f t="shared" si="20"/>
        <v>0</v>
      </c>
      <c r="AI55" s="653">
        <f t="shared" si="21"/>
        <v>0</v>
      </c>
      <c r="AJ55" s="653">
        <f t="shared" si="22"/>
        <v>0</v>
      </c>
      <c r="AK55" s="653">
        <f t="shared" si="23"/>
        <v>0</v>
      </c>
      <c r="AL55" s="653">
        <f t="shared" si="24"/>
        <v>0</v>
      </c>
      <c r="AM55" s="1050">
        <f t="shared" si="25"/>
        <v>0</v>
      </c>
      <c r="AN55" s="654">
        <f t="shared" si="26"/>
        <v>0</v>
      </c>
    </row>
    <row r="56" spans="1:40" ht="18" customHeight="1" x14ac:dyDescent="0.25">
      <c r="A56" s="398"/>
      <c r="B56" s="393"/>
      <c r="C56" s="392"/>
      <c r="D56" s="392"/>
      <c r="E56" s="364"/>
      <c r="F56" s="263" t="str">
        <f t="shared" si="16"/>
        <v/>
      </c>
      <c r="G56" s="388"/>
      <c r="H56" s="388"/>
      <c r="I56" s="388"/>
      <c r="J56" s="388"/>
      <c r="K56" s="523"/>
      <c r="L56" s="523"/>
      <c r="M56" s="388"/>
      <c r="N56" s="524"/>
      <c r="O56" s="262">
        <f t="shared" si="28"/>
        <v>0</v>
      </c>
      <c r="P56" s="1059" t="str">
        <f t="shared" si="3"/>
        <v/>
      </c>
      <c r="Q56" s="372"/>
      <c r="R56" s="423"/>
      <c r="S56" s="423"/>
      <c r="T56" s="431"/>
      <c r="U56" s="431"/>
      <c r="V56" s="437"/>
      <c r="W56" s="482"/>
      <c r="X56" s="532"/>
      <c r="Y56" s="592"/>
      <c r="Z56" s="593"/>
      <c r="AA56" s="532"/>
      <c r="AB56" s="594"/>
      <c r="AC56" s="595"/>
      <c r="AD56" s="650">
        <f t="shared" si="0"/>
        <v>0</v>
      </c>
      <c r="AE56" s="344">
        <f t="shared" si="17"/>
        <v>0</v>
      </c>
      <c r="AF56" s="651">
        <f t="shared" si="18"/>
        <v>0</v>
      </c>
      <c r="AG56" s="336">
        <f t="shared" si="19"/>
        <v>0</v>
      </c>
      <c r="AH56" s="652">
        <f t="shared" si="20"/>
        <v>0</v>
      </c>
      <c r="AI56" s="653">
        <f t="shared" si="21"/>
        <v>0</v>
      </c>
      <c r="AJ56" s="653">
        <f t="shared" si="22"/>
        <v>0</v>
      </c>
      <c r="AK56" s="653">
        <f t="shared" si="23"/>
        <v>0</v>
      </c>
      <c r="AL56" s="653">
        <f t="shared" si="24"/>
        <v>0</v>
      </c>
      <c r="AM56" s="1050">
        <f t="shared" si="25"/>
        <v>0</v>
      </c>
      <c r="AN56" s="654">
        <f t="shared" si="26"/>
        <v>0</v>
      </c>
    </row>
    <row r="57" spans="1:40" ht="18" customHeight="1" x14ac:dyDescent="0.25">
      <c r="A57" s="398"/>
      <c r="B57" s="391"/>
      <c r="C57" s="392"/>
      <c r="D57" s="392"/>
      <c r="E57" s="364"/>
      <c r="F57" s="263" t="str">
        <f t="shared" si="16"/>
        <v/>
      </c>
      <c r="G57" s="388"/>
      <c r="H57" s="388"/>
      <c r="I57" s="388"/>
      <c r="J57" s="388"/>
      <c r="K57" s="523"/>
      <c r="L57" s="523"/>
      <c r="M57" s="388"/>
      <c r="N57" s="524"/>
      <c r="O57" s="262">
        <f t="shared" si="28"/>
        <v>0</v>
      </c>
      <c r="P57" s="1059" t="str">
        <f t="shared" si="3"/>
        <v/>
      </c>
      <c r="Q57" s="372"/>
      <c r="R57" s="423"/>
      <c r="S57" s="423"/>
      <c r="T57" s="431"/>
      <c r="U57" s="431"/>
      <c r="V57" s="437"/>
      <c r="W57" s="482"/>
      <c r="X57" s="532"/>
      <c r="Y57" s="592"/>
      <c r="Z57" s="593"/>
      <c r="AA57" s="532"/>
      <c r="AB57" s="594"/>
      <c r="AC57" s="595"/>
      <c r="AD57" s="650">
        <f t="shared" si="0"/>
        <v>0</v>
      </c>
      <c r="AE57" s="344">
        <f t="shared" si="17"/>
        <v>0</v>
      </c>
      <c r="AF57" s="651">
        <f t="shared" si="18"/>
        <v>0</v>
      </c>
      <c r="AG57" s="336">
        <f t="shared" si="19"/>
        <v>0</v>
      </c>
      <c r="AH57" s="652">
        <f t="shared" si="20"/>
        <v>0</v>
      </c>
      <c r="AI57" s="653">
        <f t="shared" si="21"/>
        <v>0</v>
      </c>
      <c r="AJ57" s="653">
        <f t="shared" si="22"/>
        <v>0</v>
      </c>
      <c r="AK57" s="653">
        <f t="shared" si="23"/>
        <v>0</v>
      </c>
      <c r="AL57" s="653">
        <f t="shared" si="24"/>
        <v>0</v>
      </c>
      <c r="AM57" s="1050">
        <f t="shared" si="25"/>
        <v>0</v>
      </c>
      <c r="AN57" s="654">
        <f t="shared" si="26"/>
        <v>0</v>
      </c>
    </row>
    <row r="58" spans="1:40" ht="18" customHeight="1" x14ac:dyDescent="0.25">
      <c r="A58" s="398"/>
      <c r="B58" s="391"/>
      <c r="C58" s="392"/>
      <c r="D58" s="392"/>
      <c r="E58" s="364"/>
      <c r="F58" s="263" t="str">
        <f t="shared" si="16"/>
        <v/>
      </c>
      <c r="G58" s="388"/>
      <c r="H58" s="388"/>
      <c r="I58" s="388"/>
      <c r="J58" s="388"/>
      <c r="K58" s="523"/>
      <c r="L58" s="523"/>
      <c r="M58" s="388"/>
      <c r="N58" s="524"/>
      <c r="O58" s="262">
        <f t="shared" si="28"/>
        <v>0</v>
      </c>
      <c r="P58" s="1059" t="str">
        <f t="shared" si="3"/>
        <v/>
      </c>
      <c r="Q58" s="372"/>
      <c r="R58" s="423"/>
      <c r="S58" s="423"/>
      <c r="T58" s="431"/>
      <c r="U58" s="431"/>
      <c r="V58" s="437"/>
      <c r="W58" s="482"/>
      <c r="X58" s="532"/>
      <c r="Y58" s="592"/>
      <c r="Z58" s="593"/>
      <c r="AA58" s="532"/>
      <c r="AB58" s="594"/>
      <c r="AC58" s="595"/>
      <c r="AD58" s="650">
        <f t="shared" ref="AD58:AD72" si="29">E58</f>
        <v>0</v>
      </c>
      <c r="AE58" s="344">
        <f t="shared" si="17"/>
        <v>0</v>
      </c>
      <c r="AF58" s="651">
        <f t="shared" ref="AF58:AF72" si="30">IF(F58="",0,F58)</f>
        <v>0</v>
      </c>
      <c r="AG58" s="336">
        <f t="shared" ref="AG58:AG72" si="31">AD58*AF58</f>
        <v>0</v>
      </c>
      <c r="AH58" s="652">
        <f t="shared" si="20"/>
        <v>0</v>
      </c>
      <c r="AI58" s="653">
        <f t="shared" si="21"/>
        <v>0</v>
      </c>
      <c r="AJ58" s="653">
        <f t="shared" si="22"/>
        <v>0</v>
      </c>
      <c r="AK58" s="653">
        <f t="shared" si="23"/>
        <v>0</v>
      </c>
      <c r="AL58" s="653">
        <f t="shared" si="24"/>
        <v>0</v>
      </c>
      <c r="AM58" s="1050">
        <f t="shared" si="25"/>
        <v>0</v>
      </c>
      <c r="AN58" s="654">
        <f t="shared" si="26"/>
        <v>0</v>
      </c>
    </row>
    <row r="59" spans="1:40" ht="18" customHeight="1" x14ac:dyDescent="0.25">
      <c r="A59" s="396"/>
      <c r="B59" s="397"/>
      <c r="C59" s="395"/>
      <c r="D59" s="395"/>
      <c r="E59" s="365"/>
      <c r="F59" s="263" t="str">
        <f t="shared" si="16"/>
        <v/>
      </c>
      <c r="G59" s="389"/>
      <c r="H59" s="389"/>
      <c r="I59" s="389"/>
      <c r="J59" s="389"/>
      <c r="K59" s="526"/>
      <c r="L59" s="526"/>
      <c r="M59" s="389"/>
      <c r="N59" s="527"/>
      <c r="O59" s="262">
        <f t="shared" si="28"/>
        <v>0</v>
      </c>
      <c r="P59" s="1059" t="str">
        <f t="shared" si="3"/>
        <v/>
      </c>
      <c r="Q59" s="372"/>
      <c r="R59" s="423"/>
      <c r="S59" s="423"/>
      <c r="T59" s="431"/>
      <c r="U59" s="431"/>
      <c r="V59" s="437"/>
      <c r="W59" s="482"/>
      <c r="X59" s="532"/>
      <c r="Y59" s="592"/>
      <c r="Z59" s="593"/>
      <c r="AA59" s="532"/>
      <c r="AB59" s="594"/>
      <c r="AC59" s="595"/>
      <c r="AD59" s="650">
        <f t="shared" si="29"/>
        <v>0</v>
      </c>
      <c r="AE59" s="344">
        <f t="shared" si="17"/>
        <v>0</v>
      </c>
      <c r="AF59" s="651">
        <f t="shared" si="30"/>
        <v>0</v>
      </c>
      <c r="AG59" s="336">
        <f t="shared" si="31"/>
        <v>0</v>
      </c>
      <c r="AH59" s="652">
        <f t="shared" si="20"/>
        <v>0</v>
      </c>
      <c r="AI59" s="653">
        <f t="shared" si="21"/>
        <v>0</v>
      </c>
      <c r="AJ59" s="653">
        <f t="shared" si="22"/>
        <v>0</v>
      </c>
      <c r="AK59" s="653">
        <f t="shared" si="23"/>
        <v>0</v>
      </c>
      <c r="AL59" s="653">
        <f t="shared" si="24"/>
        <v>0</v>
      </c>
      <c r="AM59" s="1050">
        <f t="shared" si="25"/>
        <v>0</v>
      </c>
      <c r="AN59" s="654">
        <f t="shared" si="26"/>
        <v>0</v>
      </c>
    </row>
    <row r="60" spans="1:40" ht="18" customHeight="1" x14ac:dyDescent="0.25">
      <c r="A60" s="394" t="s">
        <v>193</v>
      </c>
      <c r="B60" s="391"/>
      <c r="C60" s="392"/>
      <c r="D60" s="392"/>
      <c r="E60" s="388"/>
      <c r="F60" s="263" t="str">
        <f t="shared" si="16"/>
        <v/>
      </c>
      <c r="G60" s="149"/>
      <c r="H60" s="149"/>
      <c r="I60" s="388"/>
      <c r="J60" s="388"/>
      <c r="K60" s="523"/>
      <c r="L60" s="523"/>
      <c r="M60" s="388"/>
      <c r="N60" s="524"/>
      <c r="O60" s="262">
        <f t="shared" si="28"/>
        <v>0</v>
      </c>
      <c r="P60" s="1059" t="str">
        <f t="shared" si="3"/>
        <v/>
      </c>
      <c r="Q60" s="372"/>
      <c r="R60" s="425"/>
      <c r="S60" s="423"/>
      <c r="T60" s="431"/>
      <c r="U60" s="431"/>
      <c r="V60" s="437"/>
      <c r="W60" s="482"/>
      <c r="X60" s="596"/>
      <c r="Y60" s="592"/>
      <c r="Z60" s="593"/>
      <c r="AA60" s="532"/>
      <c r="AB60" s="594"/>
      <c r="AC60" s="595"/>
      <c r="AD60" s="650">
        <f t="shared" si="29"/>
        <v>0</v>
      </c>
      <c r="AE60" s="344">
        <f t="shared" si="17"/>
        <v>0</v>
      </c>
      <c r="AF60" s="651">
        <f t="shared" si="30"/>
        <v>0</v>
      </c>
      <c r="AG60" s="336">
        <f t="shared" si="31"/>
        <v>0</v>
      </c>
      <c r="AH60" s="652">
        <f t="shared" si="20"/>
        <v>0</v>
      </c>
      <c r="AI60" s="653">
        <f t="shared" si="21"/>
        <v>0</v>
      </c>
      <c r="AJ60" s="653">
        <f t="shared" si="22"/>
        <v>0</v>
      </c>
      <c r="AK60" s="653">
        <f t="shared" si="23"/>
        <v>0</v>
      </c>
      <c r="AL60" s="653">
        <f t="shared" si="24"/>
        <v>0</v>
      </c>
      <c r="AM60" s="1050">
        <f t="shared" si="25"/>
        <v>0</v>
      </c>
      <c r="AN60" s="654">
        <f t="shared" si="26"/>
        <v>0</v>
      </c>
    </row>
    <row r="61" spans="1:40" ht="18" customHeight="1" x14ac:dyDescent="0.25">
      <c r="A61" s="390"/>
      <c r="B61" s="393"/>
      <c r="C61" s="392"/>
      <c r="D61" s="392"/>
      <c r="E61" s="388"/>
      <c r="F61" s="263" t="str">
        <f t="shared" si="16"/>
        <v/>
      </c>
      <c r="G61" s="149"/>
      <c r="H61" s="149"/>
      <c r="I61" s="388"/>
      <c r="J61" s="388"/>
      <c r="K61" s="523"/>
      <c r="L61" s="523"/>
      <c r="M61" s="388"/>
      <c r="N61" s="564"/>
      <c r="O61" s="262">
        <f t="shared" si="28"/>
        <v>0</v>
      </c>
      <c r="P61" s="1059" t="str">
        <f t="shared" si="3"/>
        <v/>
      </c>
      <c r="Q61" s="371"/>
      <c r="R61" s="425"/>
      <c r="S61" s="423"/>
      <c r="T61" s="431"/>
      <c r="U61" s="431"/>
      <c r="V61" s="437"/>
      <c r="W61" s="482"/>
      <c r="X61" s="596"/>
      <c r="Y61" s="592"/>
      <c r="Z61" s="593"/>
      <c r="AA61" s="532"/>
      <c r="AB61" s="594"/>
      <c r="AC61" s="595"/>
      <c r="AD61" s="650">
        <f t="shared" si="29"/>
        <v>0</v>
      </c>
      <c r="AE61" s="344">
        <f t="shared" si="17"/>
        <v>0</v>
      </c>
      <c r="AF61" s="651">
        <f t="shared" si="30"/>
        <v>0</v>
      </c>
      <c r="AG61" s="336">
        <f t="shared" si="31"/>
        <v>0</v>
      </c>
      <c r="AH61" s="652">
        <f t="shared" si="20"/>
        <v>0</v>
      </c>
      <c r="AI61" s="653">
        <f t="shared" si="21"/>
        <v>0</v>
      </c>
      <c r="AJ61" s="653">
        <f t="shared" si="22"/>
        <v>0</v>
      </c>
      <c r="AK61" s="653">
        <f t="shared" si="23"/>
        <v>0</v>
      </c>
      <c r="AL61" s="653">
        <f t="shared" si="24"/>
        <v>0</v>
      </c>
      <c r="AM61" s="1050">
        <f t="shared" si="25"/>
        <v>0</v>
      </c>
      <c r="AN61" s="654">
        <f t="shared" si="26"/>
        <v>0</v>
      </c>
    </row>
    <row r="62" spans="1:40" ht="18" customHeight="1" x14ac:dyDescent="0.25">
      <c r="A62" s="390"/>
      <c r="B62" s="393"/>
      <c r="C62" s="392"/>
      <c r="D62" s="392"/>
      <c r="E62" s="388"/>
      <c r="F62" s="263" t="str">
        <f t="shared" si="16"/>
        <v/>
      </c>
      <c r="G62" s="149"/>
      <c r="H62" s="149"/>
      <c r="I62" s="388"/>
      <c r="J62" s="388"/>
      <c r="K62" s="565"/>
      <c r="L62" s="565"/>
      <c r="M62" s="388"/>
      <c r="N62" s="566"/>
      <c r="O62" s="262">
        <f t="shared" si="28"/>
        <v>0</v>
      </c>
      <c r="P62" s="1059" t="str">
        <f t="shared" si="3"/>
        <v/>
      </c>
      <c r="Q62" s="371"/>
      <c r="R62" s="425"/>
      <c r="S62" s="423"/>
      <c r="T62" s="431"/>
      <c r="U62" s="431"/>
      <c r="V62" s="437"/>
      <c r="W62" s="482"/>
      <c r="X62" s="596"/>
      <c r="Y62" s="592"/>
      <c r="Z62" s="593"/>
      <c r="AA62" s="532"/>
      <c r="AB62" s="594"/>
      <c r="AC62" s="595"/>
      <c r="AD62" s="650">
        <f t="shared" si="29"/>
        <v>0</v>
      </c>
      <c r="AE62" s="344">
        <f t="shared" si="17"/>
        <v>0</v>
      </c>
      <c r="AF62" s="651">
        <f t="shared" si="30"/>
        <v>0</v>
      </c>
      <c r="AG62" s="336">
        <f t="shared" si="31"/>
        <v>0</v>
      </c>
      <c r="AH62" s="652">
        <f t="shared" si="20"/>
        <v>0</v>
      </c>
      <c r="AI62" s="653">
        <f t="shared" si="21"/>
        <v>0</v>
      </c>
      <c r="AJ62" s="653">
        <f t="shared" si="22"/>
        <v>0</v>
      </c>
      <c r="AK62" s="653">
        <f t="shared" si="23"/>
        <v>0</v>
      </c>
      <c r="AL62" s="653">
        <f t="shared" si="24"/>
        <v>0</v>
      </c>
      <c r="AM62" s="1050">
        <f t="shared" si="25"/>
        <v>0</v>
      </c>
      <c r="AN62" s="654">
        <f t="shared" si="26"/>
        <v>0</v>
      </c>
    </row>
    <row r="63" spans="1:40" ht="18" customHeight="1" x14ac:dyDescent="0.25">
      <c r="A63" s="390"/>
      <c r="B63" s="393"/>
      <c r="C63" s="392"/>
      <c r="D63" s="392"/>
      <c r="E63" s="388"/>
      <c r="F63" s="263" t="str">
        <f t="shared" si="16"/>
        <v/>
      </c>
      <c r="G63" s="149"/>
      <c r="H63" s="149"/>
      <c r="I63" s="388"/>
      <c r="J63" s="388"/>
      <c r="K63" s="565"/>
      <c r="L63" s="565"/>
      <c r="M63" s="388"/>
      <c r="N63" s="566"/>
      <c r="O63" s="262">
        <f>SUM(G63:N63)</f>
        <v>0</v>
      </c>
      <c r="P63" s="1059" t="str">
        <f t="shared" si="3"/>
        <v/>
      </c>
      <c r="Q63" s="371"/>
      <c r="R63" s="425"/>
      <c r="S63" s="423"/>
      <c r="T63" s="431"/>
      <c r="U63" s="431"/>
      <c r="V63" s="437"/>
      <c r="W63" s="482"/>
      <c r="X63" s="596"/>
      <c r="Y63" s="592"/>
      <c r="Z63" s="593"/>
      <c r="AA63" s="532"/>
      <c r="AB63" s="594"/>
      <c r="AC63" s="595"/>
      <c r="AD63" s="650">
        <f t="shared" si="29"/>
        <v>0</v>
      </c>
      <c r="AE63" s="344">
        <f t="shared" si="17"/>
        <v>0</v>
      </c>
      <c r="AF63" s="651">
        <f t="shared" si="30"/>
        <v>0</v>
      </c>
      <c r="AG63" s="336">
        <f t="shared" si="31"/>
        <v>0</v>
      </c>
      <c r="AH63" s="652">
        <f t="shared" si="20"/>
        <v>0</v>
      </c>
      <c r="AI63" s="653">
        <f t="shared" si="21"/>
        <v>0</v>
      </c>
      <c r="AJ63" s="653">
        <f t="shared" si="22"/>
        <v>0</v>
      </c>
      <c r="AK63" s="653">
        <f t="shared" si="23"/>
        <v>0</v>
      </c>
      <c r="AL63" s="653">
        <f t="shared" si="24"/>
        <v>0</v>
      </c>
      <c r="AM63" s="1050">
        <f t="shared" si="25"/>
        <v>0</v>
      </c>
      <c r="AN63" s="654">
        <f t="shared" si="26"/>
        <v>0</v>
      </c>
    </row>
    <row r="64" spans="1:40" ht="18" customHeight="1" x14ac:dyDescent="0.25">
      <c r="A64" s="390"/>
      <c r="B64" s="393"/>
      <c r="C64" s="392"/>
      <c r="D64" s="392"/>
      <c r="E64" s="388"/>
      <c r="F64" s="263" t="str">
        <f t="shared" si="16"/>
        <v/>
      </c>
      <c r="G64" s="149"/>
      <c r="H64" s="149"/>
      <c r="I64" s="388"/>
      <c r="J64" s="388"/>
      <c r="K64" s="565"/>
      <c r="L64" s="565"/>
      <c r="M64" s="388"/>
      <c r="N64" s="566"/>
      <c r="O64" s="262">
        <f>SUM(G64:N64)</f>
        <v>0</v>
      </c>
      <c r="P64" s="1059" t="str">
        <f t="shared" si="3"/>
        <v/>
      </c>
      <c r="Q64" s="371"/>
      <c r="R64" s="425"/>
      <c r="S64" s="423"/>
      <c r="T64" s="431"/>
      <c r="U64" s="431"/>
      <c r="V64" s="437"/>
      <c r="W64" s="482"/>
      <c r="X64" s="596"/>
      <c r="Y64" s="592"/>
      <c r="Z64" s="593"/>
      <c r="AA64" s="532"/>
      <c r="AB64" s="594"/>
      <c r="AC64" s="595"/>
      <c r="AD64" s="650">
        <f t="shared" si="29"/>
        <v>0</v>
      </c>
      <c r="AE64" s="344">
        <f t="shared" si="17"/>
        <v>0</v>
      </c>
      <c r="AF64" s="651">
        <f t="shared" si="30"/>
        <v>0</v>
      </c>
      <c r="AG64" s="336">
        <f t="shared" si="31"/>
        <v>0</v>
      </c>
      <c r="AH64" s="652">
        <f t="shared" si="20"/>
        <v>0</v>
      </c>
      <c r="AI64" s="653">
        <f t="shared" si="21"/>
        <v>0</v>
      </c>
      <c r="AJ64" s="653">
        <f t="shared" si="22"/>
        <v>0</v>
      </c>
      <c r="AK64" s="653">
        <f t="shared" si="23"/>
        <v>0</v>
      </c>
      <c r="AL64" s="653">
        <f t="shared" si="24"/>
        <v>0</v>
      </c>
      <c r="AM64" s="1050">
        <f t="shared" si="25"/>
        <v>0</v>
      </c>
      <c r="AN64" s="654">
        <f t="shared" si="26"/>
        <v>0</v>
      </c>
    </row>
    <row r="65" spans="1:40" ht="18" customHeight="1" x14ac:dyDescent="0.25">
      <c r="A65" s="390"/>
      <c r="B65" s="393"/>
      <c r="C65" s="392"/>
      <c r="D65" s="392"/>
      <c r="E65" s="388"/>
      <c r="F65" s="263" t="str">
        <f t="shared" si="16"/>
        <v/>
      </c>
      <c r="G65" s="149"/>
      <c r="H65" s="149"/>
      <c r="I65" s="388"/>
      <c r="J65" s="388"/>
      <c r="K65" s="565"/>
      <c r="L65" s="565"/>
      <c r="M65" s="388"/>
      <c r="N65" s="566"/>
      <c r="O65" s="262">
        <f t="shared" si="28"/>
        <v>0</v>
      </c>
      <c r="P65" s="1059" t="str">
        <f t="shared" si="3"/>
        <v/>
      </c>
      <c r="Q65" s="371"/>
      <c r="R65" s="425"/>
      <c r="S65" s="423"/>
      <c r="T65" s="431"/>
      <c r="U65" s="431"/>
      <c r="V65" s="437"/>
      <c r="W65" s="482"/>
      <c r="X65" s="596"/>
      <c r="Y65" s="592"/>
      <c r="Z65" s="593"/>
      <c r="AA65" s="532"/>
      <c r="AB65" s="594"/>
      <c r="AC65" s="595"/>
      <c r="AD65" s="650">
        <f t="shared" si="29"/>
        <v>0</v>
      </c>
      <c r="AE65" s="344">
        <f t="shared" si="17"/>
        <v>0</v>
      </c>
      <c r="AF65" s="651">
        <f t="shared" si="30"/>
        <v>0</v>
      </c>
      <c r="AG65" s="336">
        <f t="shared" si="31"/>
        <v>0</v>
      </c>
      <c r="AH65" s="652">
        <f t="shared" si="20"/>
        <v>0</v>
      </c>
      <c r="AI65" s="653">
        <f t="shared" si="21"/>
        <v>0</v>
      </c>
      <c r="AJ65" s="653">
        <f t="shared" si="22"/>
        <v>0</v>
      </c>
      <c r="AK65" s="653">
        <f t="shared" si="23"/>
        <v>0</v>
      </c>
      <c r="AL65" s="653">
        <f t="shared" si="24"/>
        <v>0</v>
      </c>
      <c r="AM65" s="1050">
        <f t="shared" si="25"/>
        <v>0</v>
      </c>
      <c r="AN65" s="654">
        <f t="shared" si="26"/>
        <v>0</v>
      </c>
    </row>
    <row r="66" spans="1:40" ht="18" customHeight="1" x14ac:dyDescent="0.25">
      <c r="A66" s="390"/>
      <c r="B66" s="391"/>
      <c r="C66" s="392"/>
      <c r="D66" s="392"/>
      <c r="E66" s="567"/>
      <c r="F66" s="263" t="str">
        <f t="shared" si="16"/>
        <v/>
      </c>
      <c r="G66" s="567"/>
      <c r="H66" s="529"/>
      <c r="I66" s="388"/>
      <c r="J66" s="388"/>
      <c r="K66" s="565"/>
      <c r="L66" s="565"/>
      <c r="M66" s="388"/>
      <c r="N66" s="566"/>
      <c r="O66" s="262">
        <f t="shared" si="28"/>
        <v>0</v>
      </c>
      <c r="P66" s="1059" t="str">
        <f t="shared" si="3"/>
        <v/>
      </c>
      <c r="Q66" s="371"/>
      <c r="R66" s="425"/>
      <c r="S66" s="423"/>
      <c r="T66" s="431"/>
      <c r="U66" s="431"/>
      <c r="V66" s="437"/>
      <c r="W66" s="482"/>
      <c r="X66" s="596"/>
      <c r="Y66" s="592"/>
      <c r="Z66" s="593"/>
      <c r="AA66" s="532"/>
      <c r="AB66" s="594"/>
      <c r="AC66" s="595"/>
      <c r="AD66" s="650">
        <f t="shared" si="29"/>
        <v>0</v>
      </c>
      <c r="AE66" s="344">
        <f t="shared" si="17"/>
        <v>0</v>
      </c>
      <c r="AF66" s="651">
        <f t="shared" si="30"/>
        <v>0</v>
      </c>
      <c r="AG66" s="336">
        <f t="shared" si="31"/>
        <v>0</v>
      </c>
      <c r="AH66" s="652">
        <f t="shared" si="20"/>
        <v>0</v>
      </c>
      <c r="AI66" s="653">
        <f t="shared" si="21"/>
        <v>0</v>
      </c>
      <c r="AJ66" s="653">
        <f t="shared" si="22"/>
        <v>0</v>
      </c>
      <c r="AK66" s="653">
        <f t="shared" si="23"/>
        <v>0</v>
      </c>
      <c r="AL66" s="653">
        <f t="shared" si="24"/>
        <v>0</v>
      </c>
      <c r="AM66" s="1050">
        <f t="shared" si="25"/>
        <v>0</v>
      </c>
      <c r="AN66" s="654">
        <f t="shared" si="26"/>
        <v>0</v>
      </c>
    </row>
    <row r="67" spans="1:40" ht="18" customHeight="1" x14ac:dyDescent="0.25">
      <c r="A67" s="390"/>
      <c r="B67" s="391"/>
      <c r="C67" s="392"/>
      <c r="D67" s="392"/>
      <c r="E67" s="567"/>
      <c r="F67" s="263" t="str">
        <f t="shared" si="16"/>
        <v/>
      </c>
      <c r="G67" s="567"/>
      <c r="H67" s="529"/>
      <c r="I67" s="388"/>
      <c r="J67" s="388"/>
      <c r="K67" s="565"/>
      <c r="L67" s="565"/>
      <c r="M67" s="388"/>
      <c r="N67" s="566"/>
      <c r="O67" s="262">
        <f t="shared" si="28"/>
        <v>0</v>
      </c>
      <c r="P67" s="1059" t="str">
        <f t="shared" si="3"/>
        <v/>
      </c>
      <c r="Q67" s="371"/>
      <c r="R67" s="425"/>
      <c r="S67" s="423"/>
      <c r="T67" s="431"/>
      <c r="U67" s="431"/>
      <c r="V67" s="437"/>
      <c r="W67" s="482"/>
      <c r="X67" s="596"/>
      <c r="Y67" s="592"/>
      <c r="Z67" s="593"/>
      <c r="AA67" s="532"/>
      <c r="AB67" s="594"/>
      <c r="AC67" s="595"/>
      <c r="AD67" s="650">
        <f t="shared" si="29"/>
        <v>0</v>
      </c>
      <c r="AE67" s="344">
        <f t="shared" si="17"/>
        <v>0</v>
      </c>
      <c r="AF67" s="651">
        <f t="shared" si="30"/>
        <v>0</v>
      </c>
      <c r="AG67" s="336">
        <f t="shared" si="31"/>
        <v>0</v>
      </c>
      <c r="AH67" s="652">
        <f t="shared" si="20"/>
        <v>0</v>
      </c>
      <c r="AI67" s="653">
        <f t="shared" si="21"/>
        <v>0</v>
      </c>
      <c r="AJ67" s="653">
        <f t="shared" si="22"/>
        <v>0</v>
      </c>
      <c r="AK67" s="653">
        <f t="shared" si="23"/>
        <v>0</v>
      </c>
      <c r="AL67" s="653">
        <f t="shared" si="24"/>
        <v>0</v>
      </c>
      <c r="AM67" s="1050">
        <f t="shared" si="25"/>
        <v>0</v>
      </c>
      <c r="AN67" s="654">
        <f t="shared" si="26"/>
        <v>0</v>
      </c>
    </row>
    <row r="68" spans="1:40" ht="18" customHeight="1" x14ac:dyDescent="0.25">
      <c r="A68" s="390"/>
      <c r="B68" s="391"/>
      <c r="C68" s="392"/>
      <c r="D68" s="392"/>
      <c r="E68" s="567"/>
      <c r="F68" s="263" t="str">
        <f t="shared" si="16"/>
        <v/>
      </c>
      <c r="G68" s="567"/>
      <c r="H68" s="529"/>
      <c r="I68" s="388"/>
      <c r="J68" s="388"/>
      <c r="K68" s="565"/>
      <c r="L68" s="565"/>
      <c r="M68" s="388"/>
      <c r="N68" s="566"/>
      <c r="O68" s="262">
        <f t="shared" si="28"/>
        <v>0</v>
      </c>
      <c r="P68" s="1059" t="str">
        <f t="shared" si="3"/>
        <v/>
      </c>
      <c r="Q68" s="371"/>
      <c r="R68" s="425"/>
      <c r="S68" s="423"/>
      <c r="T68" s="431"/>
      <c r="U68" s="431"/>
      <c r="V68" s="437"/>
      <c r="W68" s="482"/>
      <c r="X68" s="596"/>
      <c r="Y68" s="592"/>
      <c r="Z68" s="593"/>
      <c r="AA68" s="532"/>
      <c r="AB68" s="594"/>
      <c r="AC68" s="595"/>
      <c r="AD68" s="650">
        <f t="shared" si="29"/>
        <v>0</v>
      </c>
      <c r="AE68" s="344">
        <f t="shared" si="17"/>
        <v>0</v>
      </c>
      <c r="AF68" s="651">
        <f t="shared" si="30"/>
        <v>0</v>
      </c>
      <c r="AG68" s="336">
        <f t="shared" si="31"/>
        <v>0</v>
      </c>
      <c r="AH68" s="652">
        <f t="shared" si="20"/>
        <v>0</v>
      </c>
      <c r="AI68" s="653">
        <f t="shared" si="21"/>
        <v>0</v>
      </c>
      <c r="AJ68" s="653">
        <f t="shared" si="22"/>
        <v>0</v>
      </c>
      <c r="AK68" s="653">
        <f t="shared" si="23"/>
        <v>0</v>
      </c>
      <c r="AL68" s="653">
        <f t="shared" si="24"/>
        <v>0</v>
      </c>
      <c r="AM68" s="1050">
        <f t="shared" si="25"/>
        <v>0</v>
      </c>
      <c r="AN68" s="654">
        <f t="shared" si="26"/>
        <v>0</v>
      </c>
    </row>
    <row r="69" spans="1:40" ht="18" customHeight="1" x14ac:dyDescent="0.25">
      <c r="A69" s="390"/>
      <c r="B69" s="391"/>
      <c r="C69" s="392"/>
      <c r="D69" s="392"/>
      <c r="E69" s="567"/>
      <c r="F69" s="263" t="str">
        <f t="shared" si="16"/>
        <v/>
      </c>
      <c r="G69" s="567"/>
      <c r="H69" s="529"/>
      <c r="I69" s="388"/>
      <c r="J69" s="388"/>
      <c r="K69" s="565"/>
      <c r="L69" s="565"/>
      <c r="M69" s="388"/>
      <c r="N69" s="566"/>
      <c r="O69" s="262">
        <f t="shared" si="28"/>
        <v>0</v>
      </c>
      <c r="P69" s="1059" t="str">
        <f t="shared" si="3"/>
        <v/>
      </c>
      <c r="Q69" s="371"/>
      <c r="R69" s="425"/>
      <c r="S69" s="423"/>
      <c r="T69" s="431"/>
      <c r="U69" s="431"/>
      <c r="V69" s="437"/>
      <c r="W69" s="482"/>
      <c r="X69" s="596"/>
      <c r="Y69" s="592"/>
      <c r="Z69" s="593"/>
      <c r="AA69" s="532"/>
      <c r="AB69" s="594"/>
      <c r="AC69" s="595"/>
      <c r="AD69" s="650">
        <f t="shared" si="29"/>
        <v>0</v>
      </c>
      <c r="AE69" s="344">
        <f t="shared" si="17"/>
        <v>0</v>
      </c>
      <c r="AF69" s="651">
        <f t="shared" si="30"/>
        <v>0</v>
      </c>
      <c r="AG69" s="336">
        <f t="shared" si="31"/>
        <v>0</v>
      </c>
      <c r="AH69" s="652">
        <f t="shared" si="20"/>
        <v>0</v>
      </c>
      <c r="AI69" s="653">
        <f t="shared" si="21"/>
        <v>0</v>
      </c>
      <c r="AJ69" s="653">
        <f t="shared" si="22"/>
        <v>0</v>
      </c>
      <c r="AK69" s="653">
        <f t="shared" si="23"/>
        <v>0</v>
      </c>
      <c r="AL69" s="653">
        <f t="shared" si="24"/>
        <v>0</v>
      </c>
      <c r="AM69" s="1050">
        <f t="shared" si="25"/>
        <v>0</v>
      </c>
      <c r="AN69" s="654">
        <f t="shared" si="26"/>
        <v>0</v>
      </c>
    </row>
    <row r="70" spans="1:40" ht="18" customHeight="1" x14ac:dyDescent="0.25">
      <c r="A70" s="390"/>
      <c r="B70" s="391"/>
      <c r="C70" s="392"/>
      <c r="D70" s="392"/>
      <c r="E70" s="567"/>
      <c r="F70" s="263" t="str">
        <f t="shared" si="16"/>
        <v/>
      </c>
      <c r="G70" s="567"/>
      <c r="H70" s="529"/>
      <c r="I70" s="388"/>
      <c r="J70" s="388"/>
      <c r="K70" s="565"/>
      <c r="L70" s="565"/>
      <c r="M70" s="388"/>
      <c r="N70" s="566"/>
      <c r="O70" s="262">
        <f t="shared" si="28"/>
        <v>0</v>
      </c>
      <c r="P70" s="1059" t="str">
        <f t="shared" si="3"/>
        <v/>
      </c>
      <c r="Q70" s="371"/>
      <c r="R70" s="425"/>
      <c r="S70" s="423"/>
      <c r="T70" s="431"/>
      <c r="U70" s="431"/>
      <c r="V70" s="437"/>
      <c r="W70" s="482"/>
      <c r="X70" s="596"/>
      <c r="Y70" s="592"/>
      <c r="Z70" s="593"/>
      <c r="AA70" s="532"/>
      <c r="AB70" s="594"/>
      <c r="AC70" s="595"/>
      <c r="AD70" s="650">
        <f t="shared" si="29"/>
        <v>0</v>
      </c>
      <c r="AE70" s="344">
        <f t="shared" si="17"/>
        <v>0</v>
      </c>
      <c r="AF70" s="651">
        <f t="shared" si="30"/>
        <v>0</v>
      </c>
      <c r="AG70" s="336">
        <f t="shared" si="31"/>
        <v>0</v>
      </c>
      <c r="AH70" s="652">
        <f t="shared" si="20"/>
        <v>0</v>
      </c>
      <c r="AI70" s="653">
        <f t="shared" si="21"/>
        <v>0</v>
      </c>
      <c r="AJ70" s="653">
        <f t="shared" si="22"/>
        <v>0</v>
      </c>
      <c r="AK70" s="653">
        <f t="shared" si="23"/>
        <v>0</v>
      </c>
      <c r="AL70" s="653">
        <f t="shared" si="24"/>
        <v>0</v>
      </c>
      <c r="AM70" s="1050">
        <f t="shared" si="25"/>
        <v>0</v>
      </c>
      <c r="AN70" s="654">
        <f t="shared" si="26"/>
        <v>0</v>
      </c>
    </row>
    <row r="71" spans="1:40" ht="18" customHeight="1" x14ac:dyDescent="0.25">
      <c r="A71" s="390"/>
      <c r="B71" s="391"/>
      <c r="C71" s="392"/>
      <c r="D71" s="392"/>
      <c r="E71" s="567"/>
      <c r="F71" s="263" t="str">
        <f t="shared" si="16"/>
        <v/>
      </c>
      <c r="G71" s="567"/>
      <c r="H71" s="529"/>
      <c r="I71" s="388"/>
      <c r="J71" s="388"/>
      <c r="K71" s="565"/>
      <c r="L71" s="565"/>
      <c r="M71" s="388"/>
      <c r="N71" s="566"/>
      <c r="O71" s="262">
        <f t="shared" si="28"/>
        <v>0</v>
      </c>
      <c r="P71" s="1059" t="str">
        <f t="shared" si="3"/>
        <v/>
      </c>
      <c r="Q71" s="371"/>
      <c r="R71" s="425"/>
      <c r="S71" s="423"/>
      <c r="T71" s="431"/>
      <c r="U71" s="431"/>
      <c r="V71" s="437"/>
      <c r="W71" s="482"/>
      <c r="X71" s="596"/>
      <c r="Y71" s="592"/>
      <c r="Z71" s="593"/>
      <c r="AA71" s="532"/>
      <c r="AB71" s="594"/>
      <c r="AC71" s="595"/>
      <c r="AD71" s="650">
        <f t="shared" si="29"/>
        <v>0</v>
      </c>
      <c r="AE71" s="344">
        <f t="shared" si="17"/>
        <v>0</v>
      </c>
      <c r="AF71" s="651">
        <f t="shared" si="30"/>
        <v>0</v>
      </c>
      <c r="AG71" s="336">
        <f t="shared" si="31"/>
        <v>0</v>
      </c>
      <c r="AH71" s="652">
        <f t="shared" si="20"/>
        <v>0</v>
      </c>
      <c r="AI71" s="653">
        <f t="shared" si="21"/>
        <v>0</v>
      </c>
      <c r="AJ71" s="653">
        <f t="shared" si="22"/>
        <v>0</v>
      </c>
      <c r="AK71" s="653">
        <f t="shared" si="23"/>
        <v>0</v>
      </c>
      <c r="AL71" s="653">
        <f t="shared" si="24"/>
        <v>0</v>
      </c>
      <c r="AM71" s="1050">
        <f t="shared" si="25"/>
        <v>0</v>
      </c>
      <c r="AN71" s="654">
        <f t="shared" si="26"/>
        <v>0</v>
      </c>
    </row>
    <row r="72" spans="1:40" ht="18" customHeight="1" thickBot="1" x14ac:dyDescent="0.3">
      <c r="A72" s="1291"/>
      <c r="B72" s="1292"/>
      <c r="C72" s="568"/>
      <c r="D72" s="568"/>
      <c r="E72" s="1294"/>
      <c r="F72" s="264" t="str">
        <f t="shared" si="16"/>
        <v/>
      </c>
      <c r="G72" s="569"/>
      <c r="H72" s="570"/>
      <c r="I72" s="571"/>
      <c r="J72" s="571"/>
      <c r="K72" s="572"/>
      <c r="L72" s="572"/>
      <c r="M72" s="571">
        <v>0</v>
      </c>
      <c r="N72" s="573">
        <v>0</v>
      </c>
      <c r="O72" s="1049">
        <f t="shared" si="28"/>
        <v>0</v>
      </c>
      <c r="P72" s="1059" t="str">
        <f t="shared" si="3"/>
        <v/>
      </c>
      <c r="Q72" s="371"/>
      <c r="R72" s="425"/>
      <c r="S72" s="423"/>
      <c r="T72" s="431"/>
      <c r="U72" s="431"/>
      <c r="V72" s="437"/>
      <c r="W72" s="482"/>
      <c r="X72" s="596"/>
      <c r="Y72" s="592"/>
      <c r="Z72" s="593"/>
      <c r="AA72" s="532"/>
      <c r="AB72" s="594"/>
      <c r="AC72" s="595"/>
      <c r="AD72" s="345">
        <f t="shared" si="29"/>
        <v>0</v>
      </c>
      <c r="AE72" s="343">
        <f t="shared" si="17"/>
        <v>0</v>
      </c>
      <c r="AF72" s="531">
        <f t="shared" si="30"/>
        <v>0</v>
      </c>
      <c r="AG72" s="335">
        <f t="shared" si="31"/>
        <v>0</v>
      </c>
      <c r="AH72" s="652">
        <f t="shared" si="20"/>
        <v>0</v>
      </c>
      <c r="AI72" s="653">
        <f t="shared" si="21"/>
        <v>0</v>
      </c>
      <c r="AJ72" s="653">
        <f t="shared" si="22"/>
        <v>0</v>
      </c>
      <c r="AK72" s="653">
        <f t="shared" si="23"/>
        <v>0</v>
      </c>
      <c r="AL72" s="653">
        <f t="shared" si="24"/>
        <v>0</v>
      </c>
      <c r="AM72" s="594">
        <f t="shared" si="25"/>
        <v>0</v>
      </c>
      <c r="AN72" s="654">
        <f t="shared" si="26"/>
        <v>0</v>
      </c>
    </row>
    <row r="73" spans="1:40" ht="18" customHeight="1" thickTop="1" thickBot="1" x14ac:dyDescent="0.3">
      <c r="A73" s="160" t="s">
        <v>1</v>
      </c>
      <c r="B73" s="161"/>
      <c r="C73" s="327" t="str">
        <f>IF(SUM(C12:C72)=0,"",SUM(C12:C72))</f>
        <v/>
      </c>
      <c r="D73" s="327" t="str">
        <f>IF(SUM(D12:D72)=0,"",SUM(D12:D72))</f>
        <v/>
      </c>
      <c r="E73" s="197" t="str">
        <f>IF(SUM(E12:E72)=0,"",SUM(E12:E72))</f>
        <v/>
      </c>
      <c r="F73" s="264" t="str">
        <f>IF(D73="","",C73/D73)</f>
        <v/>
      </c>
      <c r="G73" s="238">
        <f>SUM(G12:G72)</f>
        <v>0</v>
      </c>
      <c r="H73" s="238">
        <f>ROUND(SUM(H12:H72),2)</f>
        <v>0</v>
      </c>
      <c r="I73" s="238">
        <f>ROUND(SUM(I12:I72),2)</f>
        <v>0</v>
      </c>
      <c r="J73" s="238">
        <f>ROUND(SUM(J12:J72),2)</f>
        <v>0</v>
      </c>
      <c r="K73" s="235">
        <f>SUM(K12:K72)</f>
        <v>0</v>
      </c>
      <c r="L73" s="235">
        <f>SUM(L12:L72)</f>
        <v>0</v>
      </c>
      <c r="M73" s="235">
        <f>SUM(M12:M72)</f>
        <v>0</v>
      </c>
      <c r="N73" s="239">
        <f>SUM(N12:N72)</f>
        <v>0</v>
      </c>
      <c r="O73" s="633">
        <f>ROUND(SUM(G73:N73),2)</f>
        <v>0</v>
      </c>
      <c r="P73" s="630">
        <f>SUM(P12:P72)</f>
        <v>0</v>
      </c>
      <c r="Q73" s="373"/>
      <c r="R73" s="424"/>
      <c r="S73" s="424"/>
      <c r="T73" s="432"/>
      <c r="U73" s="432"/>
      <c r="V73" s="438"/>
      <c r="W73" s="483"/>
      <c r="X73" s="597"/>
      <c r="Y73" s="598"/>
      <c r="Z73" s="599"/>
      <c r="AA73" s="597"/>
      <c r="AB73" s="600"/>
      <c r="AC73" s="601"/>
      <c r="AD73" s="655">
        <f>SUM(AD12:AD72)</f>
        <v>0</v>
      </c>
      <c r="AE73" s="656">
        <f>SUM(AE12:AE72)</f>
        <v>0</v>
      </c>
      <c r="AF73" s="657"/>
      <c r="AG73" s="658">
        <f t="shared" ref="AG73:AN73" si="32">SUM(AG12:AG72)</f>
        <v>0</v>
      </c>
      <c r="AH73" s="659">
        <f t="shared" si="32"/>
        <v>0</v>
      </c>
      <c r="AI73" s="656">
        <f t="shared" si="32"/>
        <v>0</v>
      </c>
      <c r="AJ73" s="656">
        <f t="shared" si="32"/>
        <v>0</v>
      </c>
      <c r="AK73" s="656">
        <f t="shared" si="32"/>
        <v>0</v>
      </c>
      <c r="AL73" s="658">
        <f t="shared" si="32"/>
        <v>0</v>
      </c>
      <c r="AM73" s="660">
        <f t="shared" si="32"/>
        <v>0</v>
      </c>
      <c r="AN73" s="661">
        <f t="shared" si="32"/>
        <v>0</v>
      </c>
    </row>
    <row r="74" spans="1:40" ht="18" customHeight="1" thickTop="1" thickBot="1" x14ac:dyDescent="0.3">
      <c r="A74" s="160" t="s">
        <v>49</v>
      </c>
      <c r="B74" s="161"/>
      <c r="C74" s="161"/>
      <c r="D74" s="161"/>
      <c r="E74" s="162"/>
      <c r="F74" s="522"/>
      <c r="G74" s="238">
        <f>G73*F74</f>
        <v>0</v>
      </c>
      <c r="H74" s="238">
        <f>ROUND(H73*F74,2)</f>
        <v>0</v>
      </c>
      <c r="I74" s="238">
        <f>ROUND(I73*F74,2)</f>
        <v>0</v>
      </c>
      <c r="J74" s="238">
        <f>ROUND(J73*F74,2)</f>
        <v>0</v>
      </c>
      <c r="K74" s="235">
        <f>K73*F74</f>
        <v>0</v>
      </c>
      <c r="L74" s="235">
        <f>L73*F74</f>
        <v>0</v>
      </c>
      <c r="M74" s="235">
        <f>M73*F74</f>
        <v>0</v>
      </c>
      <c r="N74" s="239">
        <f>N73*F74</f>
        <v>0</v>
      </c>
      <c r="O74" s="236">
        <f>ROUND(SUM(G74:N74),2)</f>
        <v>0</v>
      </c>
      <c r="P74" s="631"/>
      <c r="Q74" s="419"/>
      <c r="R74" s="426"/>
      <c r="S74" s="426"/>
      <c r="T74" s="488"/>
      <c r="U74" s="488"/>
      <c r="V74" s="489"/>
      <c r="W74" s="484"/>
      <c r="X74" s="602"/>
      <c r="Y74" s="603"/>
      <c r="Z74" s="604"/>
      <c r="AA74" s="605"/>
      <c r="AB74" s="604"/>
      <c r="AC74" s="606"/>
      <c r="AD74" s="550"/>
      <c r="AE74" s="551"/>
      <c r="AF74" s="551"/>
      <c r="AG74" s="551"/>
      <c r="AH74" s="552"/>
      <c r="AI74" s="551"/>
      <c r="AJ74" s="551"/>
      <c r="AK74" s="551"/>
      <c r="AL74" s="551"/>
      <c r="AM74" s="551"/>
      <c r="AN74" s="556"/>
    </row>
    <row r="75" spans="1:40" ht="18" customHeight="1" thickTop="1" thickBot="1" x14ac:dyDescent="0.3">
      <c r="A75" s="163" t="s">
        <v>54</v>
      </c>
      <c r="B75" s="164"/>
      <c r="C75" s="164"/>
      <c r="D75" s="164"/>
      <c r="E75" s="165"/>
      <c r="F75" s="619"/>
      <c r="G75" s="240">
        <f>G73*F75</f>
        <v>0</v>
      </c>
      <c r="H75" s="241">
        <f>H73*F75</f>
        <v>0</v>
      </c>
      <c r="I75" s="240">
        <f>I73*F75</f>
        <v>0</v>
      </c>
      <c r="J75" s="240">
        <f>J73*F75</f>
        <v>0</v>
      </c>
      <c r="K75" s="240">
        <f>K73*F75</f>
        <v>0</v>
      </c>
      <c r="L75" s="240">
        <f>L73*F75</f>
        <v>0</v>
      </c>
      <c r="M75" s="240">
        <f>M73*F75</f>
        <v>0</v>
      </c>
      <c r="N75" s="242">
        <f>N73*F75</f>
        <v>0</v>
      </c>
      <c r="O75" s="237">
        <f>O73*F75</f>
        <v>0</v>
      </c>
      <c r="P75" s="632"/>
      <c r="Q75" s="472"/>
      <c r="R75" s="474"/>
      <c r="S75" s="474"/>
      <c r="T75" s="471"/>
      <c r="U75" s="471"/>
      <c r="V75" s="473"/>
      <c r="W75" s="485"/>
      <c r="X75" s="607"/>
      <c r="Y75" s="608"/>
      <c r="Z75" s="609"/>
      <c r="AA75" s="608"/>
      <c r="AB75" s="609"/>
      <c r="AC75" s="610"/>
      <c r="AD75" s="553"/>
      <c r="AE75" s="554"/>
      <c r="AF75" s="554"/>
      <c r="AG75" s="554"/>
      <c r="AH75" s="555"/>
      <c r="AI75" s="554"/>
      <c r="AJ75" s="554"/>
      <c r="AK75" s="554"/>
      <c r="AL75" s="554"/>
      <c r="AM75" s="554"/>
      <c r="AN75" s="557"/>
    </row>
    <row r="76" spans="1:40" ht="18" customHeight="1" thickBot="1" x14ac:dyDescent="0.3">
      <c r="B76" s="1047" t="s">
        <v>136</v>
      </c>
      <c r="C76" s="1048" t="str">
        <f>IF(SUM(C12:C72)=0,"",C73/40)</f>
        <v/>
      </c>
    </row>
    <row r="77" spans="1:40" ht="7.5" customHeight="1" x14ac:dyDescent="0.25">
      <c r="B77" s="80"/>
      <c r="C77" s="80"/>
      <c r="D77" s="80"/>
      <c r="E77" s="80"/>
      <c r="F77" s="80"/>
      <c r="G77" s="80"/>
      <c r="H77" s="80"/>
      <c r="I77" s="80"/>
      <c r="J77" s="80"/>
      <c r="K77" s="256"/>
      <c r="L77" s="256"/>
      <c r="M77" s="80"/>
    </row>
    <row r="78" spans="1:40" ht="15" x14ac:dyDescent="0.25">
      <c r="B78" s="254" t="s">
        <v>170</v>
      </c>
      <c r="C78" s="255"/>
      <c r="D78" s="255"/>
      <c r="E78" s="80" t="s">
        <v>325</v>
      </c>
      <c r="F78" s="254"/>
      <c r="G78" s="254"/>
      <c r="H78" s="80"/>
      <c r="I78" s="80"/>
      <c r="J78" s="80"/>
      <c r="K78" s="303">
        <v>46008</v>
      </c>
      <c r="L78" s="256"/>
      <c r="X78" s="340"/>
    </row>
    <row r="80" spans="1:40" x14ac:dyDescent="0.25">
      <c r="I80" s="302"/>
      <c r="J80" s="302"/>
    </row>
    <row r="81" spans="5:10" hidden="1" x14ac:dyDescent="0.25">
      <c r="E81" s="340"/>
      <c r="G81" s="1239"/>
      <c r="H81" s="1240" t="s">
        <v>224</v>
      </c>
      <c r="I81" s="1241"/>
      <c r="J81" s="302"/>
    </row>
    <row r="82" spans="5:10" hidden="1" x14ac:dyDescent="0.25">
      <c r="G82" s="1242"/>
      <c r="H82" s="1243">
        <v>182902.18</v>
      </c>
      <c r="I82" s="1244"/>
      <c r="J82" s="302"/>
    </row>
    <row r="83" spans="5:10" hidden="1" x14ac:dyDescent="0.25">
      <c r="G83" s="1242" t="s">
        <v>0</v>
      </c>
      <c r="H83" s="1243">
        <f>150000+I83</f>
        <v>151685.34</v>
      </c>
      <c r="I83" s="1244">
        <f>1685+I84</f>
        <v>1685.34</v>
      </c>
      <c r="J83" s="302"/>
    </row>
    <row r="84" spans="5:10" hidden="1" x14ac:dyDescent="0.25">
      <c r="G84" s="1242" t="s">
        <v>302</v>
      </c>
      <c r="H84" s="1243">
        <f>F74*H83</f>
        <v>0</v>
      </c>
      <c r="I84" s="1244">
        <v>0.34</v>
      </c>
      <c r="J84" s="302"/>
    </row>
    <row r="85" spans="5:10" hidden="1" x14ac:dyDescent="0.25">
      <c r="G85" s="1245"/>
      <c r="H85" s="1246">
        <f>SUM(H83:H84)</f>
        <v>151685.34</v>
      </c>
      <c r="I85" s="1247"/>
      <c r="J85" s="302"/>
    </row>
    <row r="86" spans="5:10" hidden="1" x14ac:dyDescent="0.25">
      <c r="G86" s="1239"/>
      <c r="H86" s="1240" t="s">
        <v>224</v>
      </c>
      <c r="I86" s="1241"/>
      <c r="J86" s="302"/>
    </row>
    <row r="87" spans="5:10" hidden="1" x14ac:dyDescent="0.25">
      <c r="G87" s="1242"/>
      <c r="H87" s="1243">
        <v>14329.6</v>
      </c>
      <c r="I87" s="1244"/>
      <c r="J87" s="302"/>
    </row>
    <row r="88" spans="5:10" hidden="1" x14ac:dyDescent="0.25">
      <c r="G88" s="1242" t="s">
        <v>0</v>
      </c>
      <c r="H88" s="1243">
        <f>10000+I88</f>
        <v>11883.89</v>
      </c>
      <c r="I88" s="1244">
        <f>1883+I89</f>
        <v>1883.89</v>
      </c>
      <c r="J88" s="302"/>
    </row>
    <row r="89" spans="5:10" hidden="1" x14ac:dyDescent="0.25">
      <c r="G89" s="1242" t="s">
        <v>302</v>
      </c>
      <c r="H89" s="1243">
        <f>F74*H88</f>
        <v>0</v>
      </c>
      <c r="I89" s="1244">
        <v>0.89</v>
      </c>
    </row>
    <row r="90" spans="5:10" hidden="1" x14ac:dyDescent="0.25">
      <c r="G90" s="1245"/>
      <c r="H90" s="1246">
        <f>SUM(H88:H89)</f>
        <v>11883.89</v>
      </c>
      <c r="I90" s="1247"/>
    </row>
    <row r="91" spans="5:10" hidden="1" x14ac:dyDescent="0.25"/>
  </sheetData>
  <sheetProtection algorithmName="SHA-512" hashValue="vwE3+rsago1xOf/5QUmtBxEiUEggIUxc7F45H5yzCy5gMWJUPOKWl2SPdJ75ICecAuKC1vSvQkMf1U+q4vRDjg==" saltValue="zkF0le1lg3m7s6k68nVDPQ==" spinCount="100000" sheet="1" objects="1" scenarios="1" selectLockedCells="1"/>
  <mergeCells count="27">
    <mergeCell ref="C6:I6"/>
    <mergeCell ref="A6:B6"/>
    <mergeCell ref="L9:L11"/>
    <mergeCell ref="M9:M11"/>
    <mergeCell ref="A1:O1"/>
    <mergeCell ref="A5:B5"/>
    <mergeCell ref="A4:B4"/>
    <mergeCell ref="A3:B3"/>
    <mergeCell ref="C3:I3"/>
    <mergeCell ref="C4:I4"/>
    <mergeCell ref="C5:I5"/>
    <mergeCell ref="N9:N11"/>
    <mergeCell ref="O8:O11"/>
    <mergeCell ref="P8:P11"/>
    <mergeCell ref="Q5:S5"/>
    <mergeCell ref="AA8:AA9"/>
    <mergeCell ref="AD3:AN3"/>
    <mergeCell ref="AH5:AN7"/>
    <mergeCell ref="AD5:AG9"/>
    <mergeCell ref="X5:AC7"/>
    <mergeCell ref="AM8:AN9"/>
    <mergeCell ref="AC8:AC9"/>
    <mergeCell ref="Y8:Y9"/>
    <mergeCell ref="Z8:Z9"/>
    <mergeCell ref="AH8:AL9"/>
    <mergeCell ref="AB8:AB9"/>
    <mergeCell ref="X8:X9"/>
  </mergeCells>
  <phoneticPr fontId="0" type="noConversion"/>
  <conditionalFormatting sqref="P12:P73">
    <cfRule type="cellIs" dxfId="58" priority="2" stopIfTrue="1" operator="greaterThan">
      <formula>0</formula>
    </cfRule>
  </conditionalFormatting>
  <conditionalFormatting sqref="P73">
    <cfRule type="cellIs" dxfId="57" priority="1" stopIfTrue="1" operator="greaterThan">
      <formula>0</formula>
    </cfRule>
  </conditionalFormatting>
  <printOptions horizontalCentered="1"/>
  <pageMargins left="0.5" right="0.5" top="0.5" bottom="0.5" header="0.25" footer="0.25"/>
  <pageSetup scale="57" orientation="landscape"/>
  <headerFooter alignWithMargins="0">
    <oddFooter>&amp;LBudget Workbook V8&amp;C&amp;F&amp;R12/12/2017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1"/>
  <sheetViews>
    <sheetView showGridLines="0" zoomScale="78" zoomScaleNormal="78" workbookViewId="0">
      <pane ySplit="1" topLeftCell="A2" activePane="bottomLeft" state="frozen"/>
      <selection pane="bottomLeft" activeCell="A13" sqref="A13"/>
    </sheetView>
  </sheetViews>
  <sheetFormatPr defaultColWidth="9.33203125" defaultRowHeight="13.2" x14ac:dyDescent="0.25"/>
  <cols>
    <col min="1" max="1" width="21.6640625" style="76" customWidth="1"/>
    <col min="2" max="2" width="29.88671875" style="76" customWidth="1"/>
    <col min="3" max="3" width="13.109375" style="76" customWidth="1"/>
    <col min="4" max="4" width="11" style="76" customWidth="1"/>
    <col min="5" max="5" width="14.33203125" style="76" customWidth="1"/>
    <col min="6" max="6" width="13.44140625" style="76" customWidth="1"/>
    <col min="7" max="7" width="14.33203125" style="76" customWidth="1"/>
    <col min="8" max="8" width="15.33203125" style="76" customWidth="1"/>
    <col min="9" max="10" width="14.6640625" style="76" customWidth="1"/>
    <col min="11" max="11" width="15.44140625" style="76" customWidth="1"/>
    <col min="12" max="12" width="12" style="76" hidden="1" customWidth="1"/>
    <col min="13" max="13" width="11.109375" style="76" hidden="1" customWidth="1"/>
    <col min="14" max="14" width="12.44140625" style="76" hidden="1" customWidth="1"/>
    <col min="15" max="16" width="14.6640625" style="76" customWidth="1"/>
    <col min="17" max="17" width="4.6640625" style="76" hidden="1" customWidth="1"/>
    <col min="18" max="18" width="3.44140625" style="76" hidden="1" customWidth="1"/>
    <col min="19" max="20" width="4.6640625" style="76" hidden="1" customWidth="1"/>
    <col min="21" max="21" width="7.44140625" style="76" hidden="1" customWidth="1"/>
    <col min="22" max="23" width="8.33203125" style="76" hidden="1" customWidth="1"/>
    <col min="24" max="24" width="10" style="76" hidden="1" customWidth="1"/>
    <col min="25" max="26" width="11.33203125" style="76" hidden="1" customWidth="1"/>
    <col min="27" max="27" width="9.6640625" style="76" hidden="1" customWidth="1"/>
    <col min="28" max="28" width="11.33203125" style="76" hidden="1" customWidth="1"/>
    <col min="29" max="29" width="11" style="76" hidden="1" customWidth="1"/>
    <col min="30" max="30" width="14.6640625" style="76" customWidth="1"/>
    <col min="31" max="31" width="17.33203125" style="76" customWidth="1"/>
    <col min="32" max="32" width="14.6640625" style="76" customWidth="1"/>
    <col min="33" max="33" width="16.33203125" style="76" customWidth="1"/>
    <col min="34" max="34" width="15.6640625" style="76" customWidth="1"/>
    <col min="35" max="37" width="18.44140625" style="76" customWidth="1"/>
    <col min="38" max="39" width="14" style="76" customWidth="1"/>
    <col min="40" max="40" width="14.33203125" style="76" customWidth="1"/>
    <col min="41" max="16384" width="9.33203125" style="76"/>
  </cols>
  <sheetData>
    <row r="1" spans="1:40" ht="23.25" customHeight="1" x14ac:dyDescent="0.4">
      <c r="A1" s="1442" t="s">
        <v>313</v>
      </c>
      <c r="B1" s="1443"/>
      <c r="C1" s="1443"/>
      <c r="D1" s="1443"/>
      <c r="E1" s="1443"/>
      <c r="F1" s="1443"/>
      <c r="G1" s="1443"/>
      <c r="H1" s="1443"/>
      <c r="I1" s="1443"/>
      <c r="J1" s="1443"/>
      <c r="K1" s="1443"/>
      <c r="L1" s="1443"/>
      <c r="M1" s="1443"/>
      <c r="N1" s="1443"/>
      <c r="O1" s="1444"/>
      <c r="AD1" s="712" t="s">
        <v>256</v>
      </c>
    </row>
    <row r="2" spans="1:40" ht="5.0999999999999996" customHeight="1" thickBot="1" x14ac:dyDescent="0.3">
      <c r="A2" s="15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51"/>
    </row>
    <row r="3" spans="1:40" ht="21" customHeight="1" thickBot="1" x14ac:dyDescent="0.35">
      <c r="A3" s="1416" t="s">
        <v>109</v>
      </c>
      <c r="B3" s="1417"/>
      <c r="C3" s="1439" t="str">
        <f>IF(ISBLANK('Salary Worksheet FT'!C3),"",'Salary Worksheet FT'!C3)</f>
        <v/>
      </c>
      <c r="D3" s="1440"/>
      <c r="E3" s="1440"/>
      <c r="F3" s="1440"/>
      <c r="G3" s="1440"/>
      <c r="H3" s="1440"/>
      <c r="I3" s="1441"/>
      <c r="J3" s="152"/>
      <c r="K3" s="468">
        <v>1</v>
      </c>
      <c r="L3" s="152"/>
      <c r="M3" s="152"/>
      <c r="N3" s="152"/>
      <c r="O3" s="153"/>
      <c r="X3" s="340"/>
      <c r="AD3" s="1381" t="s">
        <v>67</v>
      </c>
      <c r="AE3" s="1382"/>
      <c r="AF3" s="1382"/>
      <c r="AG3" s="1383"/>
      <c r="AH3" s="1383"/>
      <c r="AI3" s="1383"/>
      <c r="AJ3" s="1383"/>
      <c r="AK3" s="1383"/>
      <c r="AL3" s="1383"/>
      <c r="AM3" s="1383"/>
      <c r="AN3" s="1384"/>
    </row>
    <row r="4" spans="1:40" ht="20.25" customHeight="1" thickBot="1" x14ac:dyDescent="0.35">
      <c r="A4" s="1416" t="s">
        <v>111</v>
      </c>
      <c r="B4" s="1417"/>
      <c r="C4" s="1439" t="str">
        <f>IF(ISBLANK('Salary Worksheet FT'!C4),"",'Salary Worksheet FT'!C4)</f>
        <v/>
      </c>
      <c r="D4" s="1440"/>
      <c r="E4" s="1440"/>
      <c r="F4" s="1440"/>
      <c r="G4" s="1440"/>
      <c r="H4" s="1440"/>
      <c r="I4" s="1441"/>
      <c r="J4" s="77"/>
      <c r="K4" s="469" t="s">
        <v>216</v>
      </c>
      <c r="L4" s="77"/>
      <c r="M4" s="77"/>
      <c r="N4" s="126"/>
      <c r="O4" s="127"/>
      <c r="T4" s="440"/>
      <c r="U4" s="442" t="s">
        <v>213</v>
      </c>
      <c r="V4" s="443" t="s">
        <v>212</v>
      </c>
      <c r="W4" s="478"/>
      <c r="AE4" s="340"/>
      <c r="AF4" s="340"/>
    </row>
    <row r="5" spans="1:40" ht="20.25" customHeight="1" x14ac:dyDescent="0.3">
      <c r="A5" s="1416" t="s">
        <v>110</v>
      </c>
      <c r="B5" s="1417"/>
      <c r="C5" s="1439" t="str">
        <f>IF(ISBLANK('Salary Worksheet FT'!C5),"",'Salary Worksheet FT'!C5)</f>
        <v/>
      </c>
      <c r="D5" s="1440"/>
      <c r="E5" s="1440"/>
      <c r="F5" s="1440"/>
      <c r="G5" s="1440"/>
      <c r="H5" s="1440"/>
      <c r="I5" s="1441"/>
      <c r="J5" s="126"/>
      <c r="K5" s="470" t="s">
        <v>19</v>
      </c>
      <c r="L5" s="126"/>
      <c r="M5" s="126"/>
      <c r="N5" s="126"/>
      <c r="O5" s="127"/>
      <c r="Q5" s="1377"/>
      <c r="R5" s="1378"/>
      <c r="S5" s="1378"/>
      <c r="T5" s="441"/>
      <c r="U5" s="439"/>
      <c r="V5" s="427"/>
      <c r="W5" s="486"/>
      <c r="X5" s="1385" t="s">
        <v>67</v>
      </c>
      <c r="Y5" s="1394"/>
      <c r="Z5" s="1394"/>
      <c r="AA5" s="1394"/>
      <c r="AB5" s="1394"/>
      <c r="AC5" s="1395"/>
      <c r="AD5" s="1385" t="s">
        <v>255</v>
      </c>
      <c r="AE5" s="1394"/>
      <c r="AF5" s="1394"/>
      <c r="AG5" s="1395"/>
      <c r="AH5" s="1385" t="s">
        <v>241</v>
      </c>
      <c r="AI5" s="1386"/>
      <c r="AJ5" s="1386"/>
      <c r="AK5" s="1386"/>
      <c r="AL5" s="1386"/>
      <c r="AM5" s="1386"/>
      <c r="AN5" s="1387"/>
    </row>
    <row r="6" spans="1:40" ht="20.25" customHeight="1" x14ac:dyDescent="0.3">
      <c r="A6" s="1416" t="s">
        <v>276</v>
      </c>
      <c r="B6" s="1417"/>
      <c r="C6" s="1439" t="str">
        <f>IF(ISBLANK('Salary Worksheet FT'!C6),"",'Salary Worksheet FT'!C6)</f>
        <v/>
      </c>
      <c r="D6" s="1440"/>
      <c r="E6" s="1440"/>
      <c r="F6" s="1440"/>
      <c r="G6" s="1440"/>
      <c r="H6" s="1440"/>
      <c r="I6" s="1441"/>
      <c r="J6" s="126"/>
      <c r="K6" s="126"/>
      <c r="L6" s="126"/>
      <c r="M6" s="126"/>
      <c r="N6" s="126"/>
      <c r="O6" s="127"/>
      <c r="Q6" s="1171"/>
      <c r="R6" s="1172"/>
      <c r="S6" s="1176"/>
      <c r="T6" s="1177"/>
      <c r="U6" s="1178"/>
      <c r="V6" s="1179"/>
      <c r="W6" s="486"/>
      <c r="X6" s="1388"/>
      <c r="Y6" s="1396"/>
      <c r="Z6" s="1396"/>
      <c r="AA6" s="1396"/>
      <c r="AB6" s="1396"/>
      <c r="AC6" s="1397"/>
      <c r="AD6" s="1388"/>
      <c r="AE6" s="1396"/>
      <c r="AF6" s="1396"/>
      <c r="AG6" s="1397"/>
      <c r="AH6" s="1388"/>
      <c r="AI6" s="1389"/>
      <c r="AJ6" s="1389"/>
      <c r="AK6" s="1389"/>
      <c r="AL6" s="1389"/>
      <c r="AM6" s="1389"/>
      <c r="AN6" s="1390"/>
    </row>
    <row r="7" spans="1:40" ht="7.35" customHeight="1" thickBot="1" x14ac:dyDescent="0.3">
      <c r="A7" s="150"/>
      <c r="B7" s="77"/>
      <c r="C7" s="77"/>
      <c r="D7" s="77"/>
      <c r="E7" s="77"/>
      <c r="F7" s="77"/>
      <c r="G7" s="77"/>
      <c r="H7" s="77"/>
      <c r="I7" s="154"/>
      <c r="J7" s="154"/>
      <c r="K7" s="154"/>
      <c r="L7" s="154"/>
      <c r="M7" s="154"/>
      <c r="N7" s="154"/>
      <c r="O7" s="155"/>
      <c r="Q7" s="445"/>
      <c r="R7" s="433"/>
      <c r="S7" s="477"/>
      <c r="T7" s="475"/>
      <c r="U7" s="476"/>
      <c r="V7" s="444"/>
      <c r="W7" s="479"/>
      <c r="X7" s="1402"/>
      <c r="Y7" s="1403"/>
      <c r="Z7" s="1403"/>
      <c r="AA7" s="1403"/>
      <c r="AB7" s="1403"/>
      <c r="AC7" s="1404"/>
      <c r="AD7" s="1398"/>
      <c r="AE7" s="1396"/>
      <c r="AF7" s="1396"/>
      <c r="AG7" s="1397"/>
      <c r="AH7" s="1391"/>
      <c r="AI7" s="1392"/>
      <c r="AJ7" s="1392"/>
      <c r="AK7" s="1392"/>
      <c r="AL7" s="1392"/>
      <c r="AM7" s="1392"/>
      <c r="AN7" s="1393"/>
    </row>
    <row r="8" spans="1:40" ht="12.75" customHeight="1" thickTop="1" x14ac:dyDescent="0.25">
      <c r="A8" s="156"/>
      <c r="B8" s="157"/>
      <c r="C8" s="635" t="s">
        <v>140</v>
      </c>
      <c r="D8" s="157"/>
      <c r="E8" s="157"/>
      <c r="F8" s="157"/>
      <c r="G8" s="226" t="s">
        <v>22</v>
      </c>
      <c r="H8" s="226" t="s">
        <v>22</v>
      </c>
      <c r="I8" s="226" t="s">
        <v>22</v>
      </c>
      <c r="J8" s="226" t="s">
        <v>22</v>
      </c>
      <c r="K8" s="226" t="s">
        <v>22</v>
      </c>
      <c r="L8" s="226" t="s">
        <v>22</v>
      </c>
      <c r="M8" s="226" t="s">
        <v>22</v>
      </c>
      <c r="N8" s="227" t="s">
        <v>22</v>
      </c>
      <c r="O8" s="1436" t="s">
        <v>161</v>
      </c>
      <c r="P8" s="1374" t="s">
        <v>63</v>
      </c>
      <c r="Q8" s="376"/>
      <c r="R8" s="420"/>
      <c r="S8" s="420"/>
      <c r="T8" s="428"/>
      <c r="U8" s="428"/>
      <c r="V8" s="434"/>
      <c r="W8" s="487"/>
      <c r="X8" s="1411"/>
      <c r="Y8" s="1379"/>
      <c r="Z8" s="1379"/>
      <c r="AA8" s="1379"/>
      <c r="AB8" s="1379"/>
      <c r="AC8" s="1409"/>
      <c r="AD8" s="1398"/>
      <c r="AE8" s="1396"/>
      <c r="AF8" s="1396"/>
      <c r="AG8" s="1397"/>
      <c r="AH8" s="1385" t="s">
        <v>239</v>
      </c>
      <c r="AI8" s="1394"/>
      <c r="AJ8" s="1394"/>
      <c r="AK8" s="1394"/>
      <c r="AL8" s="1394"/>
      <c r="AM8" s="1405" t="s">
        <v>240</v>
      </c>
      <c r="AN8" s="1406"/>
    </row>
    <row r="9" spans="1:40" ht="12.75" customHeight="1" thickBot="1" x14ac:dyDescent="0.3">
      <c r="A9" s="99" t="s">
        <v>17</v>
      </c>
      <c r="B9" s="158" t="s">
        <v>18</v>
      </c>
      <c r="C9" s="158" t="s">
        <v>56</v>
      </c>
      <c r="D9" s="158" t="s">
        <v>60</v>
      </c>
      <c r="E9" s="158" t="s">
        <v>206</v>
      </c>
      <c r="F9" s="158" t="s">
        <v>12</v>
      </c>
      <c r="G9" s="158" t="s">
        <v>148</v>
      </c>
      <c r="H9" s="158" t="s">
        <v>174</v>
      </c>
      <c r="I9" s="158" t="s">
        <v>174</v>
      </c>
      <c r="J9" s="158" t="s">
        <v>140</v>
      </c>
      <c r="K9" s="158" t="s">
        <v>140</v>
      </c>
      <c r="L9" s="1418" t="s">
        <v>245</v>
      </c>
      <c r="M9" s="1418" t="s">
        <v>200</v>
      </c>
      <c r="N9" s="1433" t="s">
        <v>15</v>
      </c>
      <c r="O9" s="1437"/>
      <c r="P9" s="1375"/>
      <c r="Q9" s="370"/>
      <c r="R9" s="421"/>
      <c r="S9" s="421"/>
      <c r="T9" s="429"/>
      <c r="U9" s="429"/>
      <c r="V9" s="435"/>
      <c r="W9" s="480"/>
      <c r="X9" s="1412"/>
      <c r="Y9" s="1380"/>
      <c r="Z9" s="1380"/>
      <c r="AA9" s="1380"/>
      <c r="AB9" s="1380"/>
      <c r="AC9" s="1410"/>
      <c r="AD9" s="1399"/>
      <c r="AE9" s="1400"/>
      <c r="AF9" s="1400"/>
      <c r="AG9" s="1401"/>
      <c r="AH9" s="1399"/>
      <c r="AI9" s="1400"/>
      <c r="AJ9" s="1400"/>
      <c r="AK9" s="1400"/>
      <c r="AL9" s="1400"/>
      <c r="AM9" s="1407"/>
      <c r="AN9" s="1408"/>
    </row>
    <row r="10" spans="1:40" ht="12.75" customHeight="1" x14ac:dyDescent="0.25">
      <c r="A10" s="1189"/>
      <c r="B10" s="457"/>
      <c r="C10" s="158" t="s">
        <v>57</v>
      </c>
      <c r="D10" s="158" t="s">
        <v>57</v>
      </c>
      <c r="E10" s="158" t="s">
        <v>0</v>
      </c>
      <c r="F10" s="158" t="s">
        <v>13</v>
      </c>
      <c r="G10" s="158" t="s">
        <v>153</v>
      </c>
      <c r="H10" s="158" t="s">
        <v>152</v>
      </c>
      <c r="I10" s="158" t="s">
        <v>23</v>
      </c>
      <c r="J10" s="158" t="s">
        <v>164</v>
      </c>
      <c r="K10" s="158" t="s">
        <v>164</v>
      </c>
      <c r="L10" s="1419"/>
      <c r="M10" s="1419"/>
      <c r="N10" s="1434"/>
      <c r="O10" s="1437"/>
      <c r="P10" s="1375"/>
      <c r="Q10" s="370"/>
      <c r="R10" s="421"/>
      <c r="S10" s="421"/>
      <c r="T10" s="429"/>
      <c r="U10" s="429"/>
      <c r="V10" s="435"/>
      <c r="W10" s="480"/>
      <c r="X10" s="574"/>
      <c r="Y10" s="575"/>
      <c r="Z10" s="576"/>
      <c r="AA10" s="577"/>
      <c r="AB10" s="578"/>
      <c r="AC10" s="579"/>
      <c r="AD10" s="358" t="s">
        <v>199</v>
      </c>
      <c r="AE10" s="611" t="s">
        <v>236</v>
      </c>
      <c r="AF10" s="612" t="s">
        <v>238</v>
      </c>
      <c r="AG10" s="613" t="s">
        <v>237</v>
      </c>
      <c r="AH10" s="1139"/>
      <c r="AI10" s="1138"/>
      <c r="AJ10" s="1137"/>
      <c r="AK10" s="614"/>
      <c r="AL10" s="1140"/>
      <c r="AM10" s="615"/>
      <c r="AN10" s="558"/>
    </row>
    <row r="11" spans="1:40" ht="15" customHeight="1" x14ac:dyDescent="0.25">
      <c r="A11" s="100"/>
      <c r="B11" s="159"/>
      <c r="C11" s="636" t="s">
        <v>235</v>
      </c>
      <c r="D11" s="636" t="s">
        <v>235</v>
      </c>
      <c r="E11" s="636" t="s">
        <v>203</v>
      </c>
      <c r="F11" s="636" t="s">
        <v>140</v>
      </c>
      <c r="G11" s="159" t="s">
        <v>154</v>
      </c>
      <c r="H11" s="159" t="s">
        <v>21</v>
      </c>
      <c r="I11" s="159" t="s">
        <v>21</v>
      </c>
      <c r="J11" s="159" t="s">
        <v>242</v>
      </c>
      <c r="K11" s="159" t="s">
        <v>209</v>
      </c>
      <c r="L11" s="1420"/>
      <c r="M11" s="1420"/>
      <c r="N11" s="1435"/>
      <c r="O11" s="1438"/>
      <c r="P11" s="1376"/>
      <c r="Q11" s="377"/>
      <c r="R11" s="422"/>
      <c r="S11" s="422"/>
      <c r="T11" s="430"/>
      <c r="U11" s="430"/>
      <c r="V11" s="436"/>
      <c r="W11" s="481"/>
      <c r="X11" s="580"/>
      <c r="Y11" s="581"/>
      <c r="Z11" s="582"/>
      <c r="AA11" s="375"/>
      <c r="AB11" s="583"/>
      <c r="AC11" s="584"/>
      <c r="AD11" s="334"/>
      <c r="AE11" s="559">
        <v>1</v>
      </c>
      <c r="AF11" s="374" t="s">
        <v>140</v>
      </c>
      <c r="AG11" s="548" t="s">
        <v>140</v>
      </c>
      <c r="AH11" s="560">
        <v>0</v>
      </c>
      <c r="AI11" s="561">
        <v>0</v>
      </c>
      <c r="AJ11" s="561">
        <v>0</v>
      </c>
      <c r="AK11" s="561">
        <v>0</v>
      </c>
      <c r="AL11" s="562">
        <v>0</v>
      </c>
      <c r="AM11" s="616">
        <v>0</v>
      </c>
      <c r="AN11" s="563">
        <v>0</v>
      </c>
    </row>
    <row r="12" spans="1:40" ht="18" customHeight="1" x14ac:dyDescent="0.25">
      <c r="A12" s="342" t="s">
        <v>163</v>
      </c>
      <c r="B12" s="1266" t="s">
        <v>315</v>
      </c>
      <c r="C12" s="533"/>
      <c r="D12" s="533"/>
      <c r="E12" s="534"/>
      <c r="F12" s="535" t="str">
        <f>IF(D12="","",C12/D12)</f>
        <v/>
      </c>
      <c r="G12" s="536"/>
      <c r="H12" s="536"/>
      <c r="I12" s="536"/>
      <c r="J12" s="536"/>
      <c r="K12" s="585"/>
      <c r="L12" s="585"/>
      <c r="M12" s="536"/>
      <c r="N12" s="586"/>
      <c r="O12" s="547">
        <f>SUM(G12:N12)</f>
        <v>0</v>
      </c>
      <c r="P12" s="628" t="str">
        <f>IF(F12="","",O12-ROUND(E12*F12,0))</f>
        <v/>
      </c>
      <c r="Q12" s="537"/>
      <c r="R12" s="538"/>
      <c r="S12" s="538"/>
      <c r="T12" s="539"/>
      <c r="U12" s="539"/>
      <c r="V12" s="540"/>
      <c r="W12" s="541"/>
      <c r="X12" s="587"/>
      <c r="Y12" s="588"/>
      <c r="Z12" s="589"/>
      <c r="AA12" s="587"/>
      <c r="AB12" s="590"/>
      <c r="AC12" s="591"/>
      <c r="AD12" s="542"/>
      <c r="AE12" s="543"/>
      <c r="AF12" s="544"/>
      <c r="AG12" s="545"/>
      <c r="AH12" s="549"/>
      <c r="AI12" s="544"/>
      <c r="AJ12" s="545"/>
      <c r="AK12" s="545"/>
      <c r="AL12" s="545"/>
      <c r="AM12" s="617"/>
      <c r="AN12" s="546"/>
    </row>
    <row r="13" spans="1:40" s="1070" customFormat="1" ht="18" customHeight="1" x14ac:dyDescent="0.25">
      <c r="A13" s="1104"/>
      <c r="B13" s="1105"/>
      <c r="C13" s="1106"/>
      <c r="D13" s="1106"/>
      <c r="E13" s="1107"/>
      <c r="F13" s="1273" t="str">
        <f>IF(D13="","",C13/D13)</f>
        <v/>
      </c>
      <c r="G13" s="1360"/>
      <c r="H13" s="1360"/>
      <c r="I13" s="1361"/>
      <c r="J13" s="530"/>
      <c r="K13" s="1276"/>
      <c r="L13" s="1276"/>
      <c r="M13" s="1277"/>
      <c r="N13" s="1278"/>
      <c r="O13" s="1267">
        <f>SUM(G13:N13)</f>
        <v>0</v>
      </c>
      <c r="P13" s="1059" t="str">
        <f>IF(F13="","",O13-ROUND(E13*F13,2))</f>
        <v/>
      </c>
      <c r="Q13" s="1060"/>
      <c r="R13" s="1061"/>
      <c r="S13" s="1061"/>
      <c r="T13" s="1062"/>
      <c r="U13" s="1062"/>
      <c r="V13" s="1063"/>
      <c r="W13" s="1064"/>
      <c r="X13" s="1065"/>
      <c r="Y13" s="1066"/>
      <c r="Z13" s="1067"/>
      <c r="AA13" s="1065"/>
      <c r="AB13" s="1068"/>
      <c r="AC13" s="1069"/>
      <c r="AD13" s="1344">
        <f t="shared" ref="AD13:AD72" si="0">E13</f>
        <v>0</v>
      </c>
      <c r="AE13" s="1345">
        <f>ROUND(AD13/$AE$11,2)</f>
        <v>0</v>
      </c>
      <c r="AF13" s="1346">
        <f>IF(F13="",0,F13)</f>
        <v>0</v>
      </c>
      <c r="AG13" s="1347">
        <f>AD13*AF13</f>
        <v>0</v>
      </c>
      <c r="AH13" s="1348">
        <f>AG13*$AH$11</f>
        <v>0</v>
      </c>
      <c r="AI13" s="1349">
        <f>AG13*$AI$11</f>
        <v>0</v>
      </c>
      <c r="AJ13" s="1349">
        <f>AG13*$AJ$11</f>
        <v>0</v>
      </c>
      <c r="AK13" s="1349">
        <f>AG13*$AK$11</f>
        <v>0</v>
      </c>
      <c r="AL13" s="1349">
        <f>AG13*$AL$11</f>
        <v>0</v>
      </c>
      <c r="AM13" s="1350">
        <f>AG13*$AM$11</f>
        <v>0</v>
      </c>
      <c r="AN13" s="1351">
        <f>AG13*$AN$11</f>
        <v>0</v>
      </c>
    </row>
    <row r="14" spans="1:40" s="1130" customFormat="1" ht="18" customHeight="1" x14ac:dyDescent="0.25">
      <c r="A14" s="1104"/>
      <c r="B14" s="1105"/>
      <c r="C14" s="1106"/>
      <c r="D14" s="1106"/>
      <c r="E14" s="1107"/>
      <c r="F14" s="1273" t="str">
        <f t="shared" ref="F14:F42" si="1">IF(D14="","",C14/D14)</f>
        <v/>
      </c>
      <c r="G14" s="1360"/>
      <c r="H14" s="1360"/>
      <c r="I14" s="1361"/>
      <c r="J14" s="530"/>
      <c r="K14" s="530"/>
      <c r="L14" s="530"/>
      <c r="M14" s="530"/>
      <c r="N14" s="530"/>
      <c r="O14" s="1267">
        <f t="shared" ref="O14:O71" si="2">SUM(G14:N14)</f>
        <v>0</v>
      </c>
      <c r="P14" s="1059" t="str">
        <f t="shared" ref="P14:P71" si="3">IF(F14="","",O14-ROUND(E14*F14,2))</f>
        <v/>
      </c>
      <c r="Q14" s="1112"/>
      <c r="R14" s="1113"/>
      <c r="S14" s="1113"/>
      <c r="T14" s="1114"/>
      <c r="U14" s="1114"/>
      <c r="V14" s="1115"/>
      <c r="W14" s="1116"/>
      <c r="X14" s="1117"/>
      <c r="Y14" s="1118"/>
      <c r="Z14" s="1119"/>
      <c r="AA14" s="1117"/>
      <c r="AB14" s="1120"/>
      <c r="AC14" s="1121"/>
      <c r="AD14" s="1352">
        <f t="shared" si="0"/>
        <v>0</v>
      </c>
      <c r="AE14" s="1353">
        <f t="shared" ref="AE14:AE72" si="4">ROUND(AD14/$AE$11,2)</f>
        <v>0</v>
      </c>
      <c r="AF14" s="1354">
        <f>IF(F14="",0,F14)</f>
        <v>0</v>
      </c>
      <c r="AG14" s="1355">
        <f>AD14*AF14</f>
        <v>0</v>
      </c>
      <c r="AH14" s="1356">
        <f>AG14*$AH$11</f>
        <v>0</v>
      </c>
      <c r="AI14" s="1357">
        <f>AG14*$AI$11</f>
        <v>0</v>
      </c>
      <c r="AJ14" s="1357">
        <f>AG14*$AJ$11</f>
        <v>0</v>
      </c>
      <c r="AK14" s="1357">
        <f>AG14*$AK$11</f>
        <v>0</v>
      </c>
      <c r="AL14" s="1357">
        <f>AG14*$AL$11</f>
        <v>0</v>
      </c>
      <c r="AM14" s="1358">
        <f>AG14*$AM$11</f>
        <v>0</v>
      </c>
      <c r="AN14" s="1359">
        <f>AG14*$AN$11</f>
        <v>0</v>
      </c>
    </row>
    <row r="15" spans="1:40" s="1130" customFormat="1" ht="18" customHeight="1" x14ac:dyDescent="0.25">
      <c r="A15" s="1131"/>
      <c r="B15" s="1132"/>
      <c r="C15" s="1133"/>
      <c r="D15" s="1133"/>
      <c r="E15" s="1134"/>
      <c r="F15" s="1273" t="str">
        <f t="shared" si="1"/>
        <v/>
      </c>
      <c r="G15" s="1360"/>
      <c r="H15" s="1360"/>
      <c r="I15" s="1361"/>
      <c r="J15" s="530"/>
      <c r="K15" s="530"/>
      <c r="L15" s="530"/>
      <c r="M15" s="530"/>
      <c r="N15" s="530"/>
      <c r="O15" s="1267">
        <f t="shared" si="2"/>
        <v>0</v>
      </c>
      <c r="P15" s="1059" t="str">
        <f t="shared" si="3"/>
        <v/>
      </c>
      <c r="Q15" s="1112"/>
      <c r="R15" s="1113"/>
      <c r="S15" s="1113"/>
      <c r="T15" s="1114"/>
      <c r="U15" s="1114"/>
      <c r="V15" s="1115"/>
      <c r="W15" s="1116"/>
      <c r="X15" s="1117"/>
      <c r="Y15" s="1118"/>
      <c r="Z15" s="1119"/>
      <c r="AA15" s="1117"/>
      <c r="AB15" s="1120"/>
      <c r="AC15" s="1121"/>
      <c r="AD15" s="1352">
        <f t="shared" si="0"/>
        <v>0</v>
      </c>
      <c r="AE15" s="1353">
        <f t="shared" si="4"/>
        <v>0</v>
      </c>
      <c r="AF15" s="1354">
        <f t="shared" ref="AF15:AF72" si="5">IF(F15="",0,F15)</f>
        <v>0</v>
      </c>
      <c r="AG15" s="1355">
        <f>AD15*AF15</f>
        <v>0</v>
      </c>
      <c r="AH15" s="1356">
        <f t="shared" ref="AH15:AH72" si="6">AG15*$AH$11</f>
        <v>0</v>
      </c>
      <c r="AI15" s="1357">
        <f t="shared" ref="AI15:AI72" si="7">AG15*$AI$11</f>
        <v>0</v>
      </c>
      <c r="AJ15" s="1357">
        <f t="shared" ref="AJ15:AJ72" si="8">AG15*$AJ$11</f>
        <v>0</v>
      </c>
      <c r="AK15" s="1357">
        <f>AG15*$AK$11</f>
        <v>0</v>
      </c>
      <c r="AL15" s="1357">
        <f t="shared" ref="AL15:AL72" si="9">AG15*$AL$11</f>
        <v>0</v>
      </c>
      <c r="AM15" s="1358">
        <f t="shared" ref="AM15:AM72" si="10">AG15*$AM$11</f>
        <v>0</v>
      </c>
      <c r="AN15" s="1359">
        <f t="shared" ref="AN15:AN72" si="11">AG15*$AN$11</f>
        <v>0</v>
      </c>
    </row>
    <row r="16" spans="1:40" s="1130" customFormat="1" ht="18" customHeight="1" x14ac:dyDescent="0.25">
      <c r="A16" s="1104"/>
      <c r="B16" s="1132"/>
      <c r="C16" s="1106"/>
      <c r="D16" s="1106"/>
      <c r="E16" s="1107"/>
      <c r="F16" s="1273" t="str">
        <f t="shared" si="1"/>
        <v/>
      </c>
      <c r="G16" s="1360"/>
      <c r="H16" s="1360"/>
      <c r="I16" s="1361"/>
      <c r="J16" s="530"/>
      <c r="K16" s="530"/>
      <c r="L16" s="530"/>
      <c r="M16" s="530"/>
      <c r="N16" s="530"/>
      <c r="O16" s="1267">
        <f t="shared" si="2"/>
        <v>0</v>
      </c>
      <c r="P16" s="1059" t="str">
        <f t="shared" si="3"/>
        <v/>
      </c>
      <c r="Q16" s="1112"/>
      <c r="R16" s="1113"/>
      <c r="S16" s="1113"/>
      <c r="T16" s="1114"/>
      <c r="U16" s="1114"/>
      <c r="V16" s="1115"/>
      <c r="W16" s="1116"/>
      <c r="X16" s="1117"/>
      <c r="Y16" s="1118"/>
      <c r="Z16" s="1119"/>
      <c r="AA16" s="1117"/>
      <c r="AB16" s="1120"/>
      <c r="AC16" s="1121"/>
      <c r="AD16" s="1352">
        <f t="shared" ref="AD16:AD21" si="12">E18</f>
        <v>0</v>
      </c>
      <c r="AE16" s="1353">
        <f t="shared" si="4"/>
        <v>0</v>
      </c>
      <c r="AF16" s="1354">
        <f t="shared" si="5"/>
        <v>0</v>
      </c>
      <c r="AG16" s="1355">
        <f t="shared" ref="AG16:AG72" si="13">AD16*AF16</f>
        <v>0</v>
      </c>
      <c r="AH16" s="1356">
        <f t="shared" si="6"/>
        <v>0</v>
      </c>
      <c r="AI16" s="1357">
        <f t="shared" si="7"/>
        <v>0</v>
      </c>
      <c r="AJ16" s="1357">
        <f t="shared" si="8"/>
        <v>0</v>
      </c>
      <c r="AK16" s="1357">
        <f t="shared" ref="AK16:AK72" si="14">AG16*$AK$11</f>
        <v>0</v>
      </c>
      <c r="AL16" s="1357">
        <f t="shared" si="9"/>
        <v>0</v>
      </c>
      <c r="AM16" s="1358">
        <f t="shared" si="10"/>
        <v>0</v>
      </c>
      <c r="AN16" s="1359">
        <f t="shared" si="11"/>
        <v>0</v>
      </c>
    </row>
    <row r="17" spans="1:40" s="1130" customFormat="1" ht="18" customHeight="1" x14ac:dyDescent="0.25">
      <c r="A17" s="1104"/>
      <c r="B17" s="1132"/>
      <c r="C17" s="1106"/>
      <c r="D17" s="1106"/>
      <c r="E17" s="1107"/>
      <c r="F17" s="1273" t="str">
        <f t="shared" si="1"/>
        <v/>
      </c>
      <c r="G17" s="1360"/>
      <c r="H17" s="1360"/>
      <c r="I17" s="1361"/>
      <c r="J17" s="530"/>
      <c r="K17" s="530"/>
      <c r="L17" s="530"/>
      <c r="M17" s="530"/>
      <c r="N17" s="530"/>
      <c r="O17" s="1267">
        <f t="shared" si="2"/>
        <v>0</v>
      </c>
      <c r="P17" s="1059" t="str">
        <f t="shared" si="3"/>
        <v/>
      </c>
      <c r="Q17" s="1112"/>
      <c r="R17" s="1113"/>
      <c r="S17" s="1113"/>
      <c r="T17" s="1114"/>
      <c r="U17" s="1114"/>
      <c r="V17" s="1115"/>
      <c r="W17" s="1116"/>
      <c r="X17" s="1117"/>
      <c r="Y17" s="1118"/>
      <c r="Z17" s="1119"/>
      <c r="AA17" s="1117"/>
      <c r="AB17" s="1120"/>
      <c r="AC17" s="1121"/>
      <c r="AD17" s="1352">
        <f t="shared" si="12"/>
        <v>0</v>
      </c>
      <c r="AE17" s="1353">
        <f t="shared" si="4"/>
        <v>0</v>
      </c>
      <c r="AF17" s="1354">
        <f t="shared" si="5"/>
        <v>0</v>
      </c>
      <c r="AG17" s="1355">
        <f t="shared" si="13"/>
        <v>0</v>
      </c>
      <c r="AH17" s="1356">
        <f t="shared" si="6"/>
        <v>0</v>
      </c>
      <c r="AI17" s="1357">
        <f t="shared" si="7"/>
        <v>0</v>
      </c>
      <c r="AJ17" s="1357">
        <f t="shared" si="8"/>
        <v>0</v>
      </c>
      <c r="AK17" s="1357">
        <f t="shared" si="14"/>
        <v>0</v>
      </c>
      <c r="AL17" s="1357">
        <f t="shared" si="9"/>
        <v>0</v>
      </c>
      <c r="AM17" s="1358">
        <f t="shared" si="10"/>
        <v>0</v>
      </c>
      <c r="AN17" s="1359">
        <f t="shared" si="11"/>
        <v>0</v>
      </c>
    </row>
    <row r="18" spans="1:40" s="1130" customFormat="1" ht="18" customHeight="1" x14ac:dyDescent="0.25">
      <c r="A18" s="1135"/>
      <c r="B18" s="1136"/>
      <c r="C18" s="1106"/>
      <c r="D18" s="1106"/>
      <c r="E18" s="1107"/>
      <c r="F18" s="1273" t="str">
        <f t="shared" si="1"/>
        <v/>
      </c>
      <c r="G18" s="1360"/>
      <c r="H18" s="1360"/>
      <c r="I18" s="1361"/>
      <c r="J18" s="530"/>
      <c r="K18" s="530"/>
      <c r="L18" s="530"/>
      <c r="M18" s="530"/>
      <c r="N18" s="530"/>
      <c r="O18" s="1267">
        <f t="shared" si="2"/>
        <v>0</v>
      </c>
      <c r="P18" s="1059" t="str">
        <f t="shared" si="3"/>
        <v/>
      </c>
      <c r="Q18" s="1112"/>
      <c r="R18" s="1113"/>
      <c r="S18" s="1113"/>
      <c r="T18" s="1114"/>
      <c r="U18" s="1114"/>
      <c r="V18" s="1115"/>
      <c r="W18" s="1116"/>
      <c r="X18" s="1117"/>
      <c r="Y18" s="1118"/>
      <c r="Z18" s="1119"/>
      <c r="AA18" s="1117"/>
      <c r="AB18" s="1120"/>
      <c r="AC18" s="1121"/>
      <c r="AD18" s="1352">
        <f t="shared" si="12"/>
        <v>0</v>
      </c>
      <c r="AE18" s="1353">
        <f t="shared" si="4"/>
        <v>0</v>
      </c>
      <c r="AF18" s="1354">
        <f t="shared" si="5"/>
        <v>0</v>
      </c>
      <c r="AG18" s="1355">
        <f t="shared" si="13"/>
        <v>0</v>
      </c>
      <c r="AH18" s="1356">
        <f>AG18*$AH$11</f>
        <v>0</v>
      </c>
      <c r="AI18" s="1357">
        <f>AG18*$AI$11</f>
        <v>0</v>
      </c>
      <c r="AJ18" s="1357">
        <f t="shared" si="8"/>
        <v>0</v>
      </c>
      <c r="AK18" s="1357">
        <f t="shared" si="14"/>
        <v>0</v>
      </c>
      <c r="AL18" s="1357">
        <f t="shared" si="9"/>
        <v>0</v>
      </c>
      <c r="AM18" s="1358">
        <f t="shared" si="10"/>
        <v>0</v>
      </c>
      <c r="AN18" s="1359">
        <f t="shared" si="11"/>
        <v>0</v>
      </c>
    </row>
    <row r="19" spans="1:40" s="1130" customFormat="1" ht="18" customHeight="1" x14ac:dyDescent="0.25">
      <c r="A19" s="1135"/>
      <c r="B19" s="1136"/>
      <c r="C19" s="1106"/>
      <c r="D19" s="1106"/>
      <c r="E19" s="1107"/>
      <c r="F19" s="1273" t="str">
        <f t="shared" si="1"/>
        <v/>
      </c>
      <c r="G19" s="1360"/>
      <c r="H19" s="1360"/>
      <c r="I19" s="1361"/>
      <c r="J19" s="530"/>
      <c r="K19" s="530"/>
      <c r="L19" s="530"/>
      <c r="M19" s="530"/>
      <c r="N19" s="530"/>
      <c r="O19" s="1267">
        <f t="shared" si="2"/>
        <v>0</v>
      </c>
      <c r="P19" s="1059" t="str">
        <f t="shared" si="3"/>
        <v/>
      </c>
      <c r="Q19" s="1112"/>
      <c r="R19" s="1113"/>
      <c r="S19" s="1113"/>
      <c r="T19" s="1114"/>
      <c r="U19" s="1114"/>
      <c r="V19" s="1115"/>
      <c r="W19" s="1116"/>
      <c r="X19" s="1117"/>
      <c r="Y19" s="1118"/>
      <c r="Z19" s="1119"/>
      <c r="AA19" s="1117"/>
      <c r="AB19" s="1120"/>
      <c r="AC19" s="1121"/>
      <c r="AD19" s="1352">
        <f t="shared" si="12"/>
        <v>0</v>
      </c>
      <c r="AE19" s="1353">
        <f t="shared" si="4"/>
        <v>0</v>
      </c>
      <c r="AF19" s="1354">
        <f t="shared" si="5"/>
        <v>0</v>
      </c>
      <c r="AG19" s="1355">
        <f t="shared" si="13"/>
        <v>0</v>
      </c>
      <c r="AH19" s="1356">
        <f t="shared" si="6"/>
        <v>0</v>
      </c>
      <c r="AI19" s="1357">
        <f>AG19*$AI$11</f>
        <v>0</v>
      </c>
      <c r="AJ19" s="1357">
        <f t="shared" si="8"/>
        <v>0</v>
      </c>
      <c r="AK19" s="1357">
        <f>AG19*$AK$11</f>
        <v>0</v>
      </c>
      <c r="AL19" s="1357">
        <f t="shared" si="9"/>
        <v>0</v>
      </c>
      <c r="AM19" s="1358">
        <f t="shared" si="10"/>
        <v>0</v>
      </c>
      <c r="AN19" s="1359">
        <f t="shared" si="11"/>
        <v>0</v>
      </c>
    </row>
    <row r="20" spans="1:40" s="1130" customFormat="1" ht="18" customHeight="1" x14ac:dyDescent="0.25">
      <c r="A20" s="1135"/>
      <c r="B20" s="1136"/>
      <c r="C20" s="1106"/>
      <c r="D20" s="1106"/>
      <c r="E20" s="1107"/>
      <c r="F20" s="1273" t="str">
        <f t="shared" si="1"/>
        <v/>
      </c>
      <c r="G20" s="1360"/>
      <c r="H20" s="1360"/>
      <c r="I20" s="1361"/>
      <c r="J20" s="530"/>
      <c r="K20" s="530"/>
      <c r="L20" s="530"/>
      <c r="M20" s="530"/>
      <c r="N20" s="530"/>
      <c r="O20" s="1267">
        <f t="shared" si="2"/>
        <v>0</v>
      </c>
      <c r="P20" s="1059" t="str">
        <f t="shared" si="3"/>
        <v/>
      </c>
      <c r="Q20" s="1112"/>
      <c r="R20" s="1113"/>
      <c r="S20" s="1113"/>
      <c r="T20" s="1114"/>
      <c r="U20" s="1114"/>
      <c r="V20" s="1115"/>
      <c r="W20" s="1116"/>
      <c r="X20" s="1117"/>
      <c r="Y20" s="1118"/>
      <c r="Z20" s="1119"/>
      <c r="AA20" s="1117"/>
      <c r="AB20" s="1120"/>
      <c r="AC20" s="1121"/>
      <c r="AD20" s="1352">
        <f t="shared" si="12"/>
        <v>0</v>
      </c>
      <c r="AE20" s="1353">
        <f t="shared" si="4"/>
        <v>0</v>
      </c>
      <c r="AF20" s="1354">
        <f t="shared" si="5"/>
        <v>0</v>
      </c>
      <c r="AG20" s="1355">
        <f t="shared" si="13"/>
        <v>0</v>
      </c>
      <c r="AH20" s="1356">
        <f t="shared" si="6"/>
        <v>0</v>
      </c>
      <c r="AI20" s="1357">
        <f t="shared" si="7"/>
        <v>0</v>
      </c>
      <c r="AJ20" s="1357">
        <f t="shared" si="8"/>
        <v>0</v>
      </c>
      <c r="AK20" s="1357">
        <f t="shared" si="14"/>
        <v>0</v>
      </c>
      <c r="AL20" s="1357">
        <f t="shared" si="9"/>
        <v>0</v>
      </c>
      <c r="AM20" s="1358">
        <f t="shared" si="10"/>
        <v>0</v>
      </c>
      <c r="AN20" s="1359">
        <f t="shared" si="11"/>
        <v>0</v>
      </c>
    </row>
    <row r="21" spans="1:40" s="1130" customFormat="1" ht="18" customHeight="1" x14ac:dyDescent="0.25">
      <c r="A21" s="1135"/>
      <c r="B21" s="1136"/>
      <c r="C21" s="1106"/>
      <c r="D21" s="1106"/>
      <c r="E21" s="1107"/>
      <c r="F21" s="1273" t="str">
        <f t="shared" si="1"/>
        <v/>
      </c>
      <c r="G21" s="1360"/>
      <c r="H21" s="1360"/>
      <c r="I21" s="1361"/>
      <c r="J21" s="530"/>
      <c r="K21" s="530"/>
      <c r="L21" s="530"/>
      <c r="M21" s="530"/>
      <c r="N21" s="530"/>
      <c r="O21" s="1267">
        <f t="shared" si="2"/>
        <v>0</v>
      </c>
      <c r="P21" s="1059" t="str">
        <f t="shared" si="3"/>
        <v/>
      </c>
      <c r="Q21" s="1112"/>
      <c r="R21" s="1113"/>
      <c r="S21" s="1113"/>
      <c r="T21" s="1114"/>
      <c r="U21" s="1114"/>
      <c r="V21" s="1115"/>
      <c r="W21" s="1116"/>
      <c r="X21" s="1117"/>
      <c r="Y21" s="1118"/>
      <c r="Z21" s="1119"/>
      <c r="AA21" s="1117"/>
      <c r="AB21" s="1120"/>
      <c r="AC21" s="1121"/>
      <c r="AD21" s="1352">
        <f t="shared" si="12"/>
        <v>0</v>
      </c>
      <c r="AE21" s="1353">
        <f t="shared" si="4"/>
        <v>0</v>
      </c>
      <c r="AF21" s="1354">
        <f t="shared" si="5"/>
        <v>0</v>
      </c>
      <c r="AG21" s="1355">
        <f t="shared" si="13"/>
        <v>0</v>
      </c>
      <c r="AH21" s="1356">
        <f t="shared" si="6"/>
        <v>0</v>
      </c>
      <c r="AI21" s="1357">
        <f t="shared" si="7"/>
        <v>0</v>
      </c>
      <c r="AJ21" s="1357">
        <f t="shared" si="8"/>
        <v>0</v>
      </c>
      <c r="AK21" s="1357">
        <f t="shared" si="14"/>
        <v>0</v>
      </c>
      <c r="AL21" s="1357">
        <f t="shared" si="9"/>
        <v>0</v>
      </c>
      <c r="AM21" s="1358">
        <f t="shared" si="10"/>
        <v>0</v>
      </c>
      <c r="AN21" s="1359">
        <f t="shared" si="11"/>
        <v>0</v>
      </c>
    </row>
    <row r="22" spans="1:40" s="1070" customFormat="1" ht="18" customHeight="1" x14ac:dyDescent="0.25">
      <c r="A22" s="1104"/>
      <c r="B22" s="1136"/>
      <c r="C22" s="1106"/>
      <c r="D22" s="1106"/>
      <c r="E22" s="1107"/>
      <c r="F22" s="1273" t="str">
        <f t="shared" si="1"/>
        <v/>
      </c>
      <c r="G22" s="1360"/>
      <c r="H22" s="1360"/>
      <c r="I22" s="1361"/>
      <c r="J22" s="530"/>
      <c r="K22" s="530"/>
      <c r="L22" s="530"/>
      <c r="M22" s="530"/>
      <c r="N22" s="530"/>
      <c r="O22" s="1267">
        <f t="shared" si="2"/>
        <v>0</v>
      </c>
      <c r="P22" s="1059" t="str">
        <f t="shared" si="3"/>
        <v/>
      </c>
      <c r="Q22" s="1060"/>
      <c r="R22" s="1061"/>
      <c r="S22" s="1061"/>
      <c r="T22" s="1062"/>
      <c r="U22" s="1062"/>
      <c r="V22" s="1063"/>
      <c r="W22" s="1064"/>
      <c r="X22" s="1065"/>
      <c r="Y22" s="1066"/>
      <c r="Z22" s="1067"/>
      <c r="AA22" s="1065"/>
      <c r="AB22" s="1068"/>
      <c r="AC22" s="1069"/>
      <c r="AD22" s="1352">
        <f t="shared" ref="AD22:AD28" si="15">E24</f>
        <v>0</v>
      </c>
      <c r="AE22" s="1353">
        <f t="shared" ref="AE22:AE28" si="16">ROUND(AD22/$AE$11,2)</f>
        <v>0</v>
      </c>
      <c r="AF22" s="1354">
        <f t="shared" ref="AF22:AF28" si="17">IF(F22="",0,F22)</f>
        <v>0</v>
      </c>
      <c r="AG22" s="1355">
        <f t="shared" ref="AG22:AG28" si="18">AD22*AF22</f>
        <v>0</v>
      </c>
      <c r="AH22" s="1356">
        <f t="shared" ref="AH22:AH28" si="19">AG22*$AH$11</f>
        <v>0</v>
      </c>
      <c r="AI22" s="1357">
        <f t="shared" ref="AI22:AI28" si="20">AG22*$AI$11</f>
        <v>0</v>
      </c>
      <c r="AJ22" s="1357">
        <f t="shared" ref="AJ22:AJ28" si="21">AG22*$AJ$11</f>
        <v>0</v>
      </c>
      <c r="AK22" s="1357">
        <f t="shared" ref="AK22:AK28" si="22">AG22*$AK$11</f>
        <v>0</v>
      </c>
      <c r="AL22" s="1357">
        <f t="shared" ref="AL22:AL28" si="23">AG22*$AL$11</f>
        <v>0</v>
      </c>
      <c r="AM22" s="1358">
        <f t="shared" ref="AM22:AM28" si="24">AG22*$AM$11</f>
        <v>0</v>
      </c>
      <c r="AN22" s="1359">
        <f t="shared" ref="AN22:AN28" si="25">AG22*$AN$11</f>
        <v>0</v>
      </c>
    </row>
    <row r="23" spans="1:40" s="1130" customFormat="1" ht="18" customHeight="1" x14ac:dyDescent="0.25">
      <c r="A23" s="1104"/>
      <c r="B23" s="1136"/>
      <c r="C23" s="1106"/>
      <c r="D23" s="1106"/>
      <c r="E23" s="1107"/>
      <c r="F23" s="1273" t="str">
        <f t="shared" si="1"/>
        <v/>
      </c>
      <c r="G23" s="1360"/>
      <c r="H23" s="1360"/>
      <c r="I23" s="1361"/>
      <c r="J23" s="530"/>
      <c r="K23" s="530"/>
      <c r="L23" s="530"/>
      <c r="M23" s="530"/>
      <c r="N23" s="530"/>
      <c r="O23" s="1267">
        <f t="shared" si="2"/>
        <v>0</v>
      </c>
      <c r="P23" s="1059" t="str">
        <f t="shared" si="3"/>
        <v/>
      </c>
      <c r="Q23" s="1112"/>
      <c r="R23" s="1113"/>
      <c r="S23" s="1113"/>
      <c r="T23" s="1114"/>
      <c r="U23" s="1114"/>
      <c r="V23" s="1115"/>
      <c r="W23" s="1116"/>
      <c r="X23" s="1117"/>
      <c r="Y23" s="1118"/>
      <c r="Z23" s="1119"/>
      <c r="AA23" s="1117"/>
      <c r="AB23" s="1120"/>
      <c r="AC23" s="1121"/>
      <c r="AD23" s="1352">
        <f t="shared" si="15"/>
        <v>0</v>
      </c>
      <c r="AE23" s="1353">
        <f t="shared" si="16"/>
        <v>0</v>
      </c>
      <c r="AF23" s="1354">
        <f t="shared" si="17"/>
        <v>0</v>
      </c>
      <c r="AG23" s="1355">
        <f t="shared" si="18"/>
        <v>0</v>
      </c>
      <c r="AH23" s="1356">
        <f t="shared" si="19"/>
        <v>0</v>
      </c>
      <c r="AI23" s="1357">
        <f t="shared" si="20"/>
        <v>0</v>
      </c>
      <c r="AJ23" s="1357">
        <f t="shared" si="21"/>
        <v>0</v>
      </c>
      <c r="AK23" s="1357">
        <f t="shared" si="22"/>
        <v>0</v>
      </c>
      <c r="AL23" s="1357">
        <f t="shared" si="23"/>
        <v>0</v>
      </c>
      <c r="AM23" s="1358">
        <f t="shared" si="24"/>
        <v>0</v>
      </c>
      <c r="AN23" s="1359">
        <f t="shared" si="25"/>
        <v>0</v>
      </c>
    </row>
    <row r="24" spans="1:40" s="1070" customFormat="1" ht="18" customHeight="1" x14ac:dyDescent="0.25">
      <c r="A24" s="1104"/>
      <c r="B24" s="1105"/>
      <c r="C24" s="1106"/>
      <c r="D24" s="1106"/>
      <c r="E24" s="1107"/>
      <c r="F24" s="1273" t="str">
        <f t="shared" si="1"/>
        <v/>
      </c>
      <c r="G24" s="1360"/>
      <c r="H24" s="1360"/>
      <c r="I24" s="1361"/>
      <c r="J24" s="530"/>
      <c r="K24" s="530"/>
      <c r="L24" s="530"/>
      <c r="M24" s="530"/>
      <c r="N24" s="530"/>
      <c r="O24" s="1267">
        <f t="shared" si="2"/>
        <v>0</v>
      </c>
      <c r="P24" s="1059" t="str">
        <f t="shared" si="3"/>
        <v/>
      </c>
      <c r="Q24" s="1060"/>
      <c r="R24" s="1061"/>
      <c r="S24" s="1061"/>
      <c r="T24" s="1062"/>
      <c r="U24" s="1062"/>
      <c r="V24" s="1063"/>
      <c r="W24" s="1064"/>
      <c r="X24" s="1065"/>
      <c r="Y24" s="1066"/>
      <c r="Z24" s="1067"/>
      <c r="AA24" s="1065"/>
      <c r="AB24" s="1068"/>
      <c r="AC24" s="1069"/>
      <c r="AD24" s="1352">
        <f t="shared" si="15"/>
        <v>0</v>
      </c>
      <c r="AE24" s="1353">
        <f t="shared" si="16"/>
        <v>0</v>
      </c>
      <c r="AF24" s="1354">
        <f t="shared" si="17"/>
        <v>0</v>
      </c>
      <c r="AG24" s="1355">
        <f t="shared" si="18"/>
        <v>0</v>
      </c>
      <c r="AH24" s="1356">
        <f t="shared" si="19"/>
        <v>0</v>
      </c>
      <c r="AI24" s="1357">
        <f t="shared" si="20"/>
        <v>0</v>
      </c>
      <c r="AJ24" s="1357">
        <f t="shared" si="21"/>
        <v>0</v>
      </c>
      <c r="AK24" s="1357">
        <f t="shared" si="22"/>
        <v>0</v>
      </c>
      <c r="AL24" s="1357">
        <f t="shared" si="23"/>
        <v>0</v>
      </c>
      <c r="AM24" s="1358">
        <f t="shared" si="24"/>
        <v>0</v>
      </c>
      <c r="AN24" s="1359">
        <f t="shared" si="25"/>
        <v>0</v>
      </c>
    </row>
    <row r="25" spans="1:40" s="1130" customFormat="1" ht="18" customHeight="1" x14ac:dyDescent="0.25">
      <c r="A25" s="1104"/>
      <c r="B25" s="1105"/>
      <c r="C25" s="1106"/>
      <c r="D25" s="1106"/>
      <c r="E25" s="1107"/>
      <c r="F25" s="1273" t="str">
        <f t="shared" si="1"/>
        <v/>
      </c>
      <c r="G25" s="1360"/>
      <c r="H25" s="1360"/>
      <c r="I25" s="1361"/>
      <c r="J25" s="530"/>
      <c r="K25" s="530"/>
      <c r="L25" s="530"/>
      <c r="M25" s="530"/>
      <c r="N25" s="530"/>
      <c r="O25" s="1267">
        <f t="shared" si="2"/>
        <v>0</v>
      </c>
      <c r="P25" s="1059" t="str">
        <f t="shared" si="3"/>
        <v/>
      </c>
      <c r="Q25" s="1112"/>
      <c r="R25" s="1113"/>
      <c r="S25" s="1113"/>
      <c r="T25" s="1114"/>
      <c r="U25" s="1114"/>
      <c r="V25" s="1115"/>
      <c r="W25" s="1116"/>
      <c r="X25" s="1117"/>
      <c r="Y25" s="1118"/>
      <c r="Z25" s="1119"/>
      <c r="AA25" s="1117"/>
      <c r="AB25" s="1120"/>
      <c r="AC25" s="1121"/>
      <c r="AD25" s="1352">
        <f t="shared" si="15"/>
        <v>0</v>
      </c>
      <c r="AE25" s="1353">
        <f t="shared" si="16"/>
        <v>0</v>
      </c>
      <c r="AF25" s="1354">
        <f t="shared" si="17"/>
        <v>0</v>
      </c>
      <c r="AG25" s="1355">
        <f t="shared" si="18"/>
        <v>0</v>
      </c>
      <c r="AH25" s="1356">
        <f t="shared" si="19"/>
        <v>0</v>
      </c>
      <c r="AI25" s="1357">
        <f t="shared" si="20"/>
        <v>0</v>
      </c>
      <c r="AJ25" s="1357">
        <f t="shared" si="21"/>
        <v>0</v>
      </c>
      <c r="AK25" s="1357">
        <f t="shared" si="22"/>
        <v>0</v>
      </c>
      <c r="AL25" s="1357">
        <f t="shared" si="23"/>
        <v>0</v>
      </c>
      <c r="AM25" s="1358">
        <f t="shared" si="24"/>
        <v>0</v>
      </c>
      <c r="AN25" s="1359">
        <f t="shared" si="25"/>
        <v>0</v>
      </c>
    </row>
    <row r="26" spans="1:40" s="1166" customFormat="1" ht="18" customHeight="1" x14ac:dyDescent="0.25">
      <c r="A26" s="1141"/>
      <c r="B26" s="1142"/>
      <c r="C26" s="1143"/>
      <c r="D26" s="1143"/>
      <c r="E26" s="1144"/>
      <c r="F26" s="1273" t="str">
        <f t="shared" si="1"/>
        <v/>
      </c>
      <c r="G26" s="1360"/>
      <c r="H26" s="1360"/>
      <c r="I26" s="1361"/>
      <c r="J26" s="530"/>
      <c r="K26" s="530"/>
      <c r="L26" s="530"/>
      <c r="M26" s="530"/>
      <c r="N26" s="530"/>
      <c r="O26" s="1267">
        <f t="shared" si="2"/>
        <v>0</v>
      </c>
      <c r="P26" s="1059" t="str">
        <f t="shared" si="3"/>
        <v/>
      </c>
      <c r="Q26" s="1148"/>
      <c r="R26" s="1149"/>
      <c r="S26" s="1149"/>
      <c r="T26" s="1150"/>
      <c r="U26" s="1150"/>
      <c r="V26" s="1151"/>
      <c r="W26" s="1152"/>
      <c r="X26" s="1153"/>
      <c r="Y26" s="1154"/>
      <c r="Z26" s="1155"/>
      <c r="AA26" s="1153"/>
      <c r="AB26" s="1156"/>
      <c r="AC26" s="1157"/>
      <c r="AD26" s="1352">
        <f t="shared" si="15"/>
        <v>0</v>
      </c>
      <c r="AE26" s="1353">
        <f t="shared" si="16"/>
        <v>0</v>
      </c>
      <c r="AF26" s="1354">
        <f t="shared" si="17"/>
        <v>0</v>
      </c>
      <c r="AG26" s="1355">
        <f t="shared" si="18"/>
        <v>0</v>
      </c>
      <c r="AH26" s="1356">
        <f t="shared" si="19"/>
        <v>0</v>
      </c>
      <c r="AI26" s="1357">
        <f t="shared" si="20"/>
        <v>0</v>
      </c>
      <c r="AJ26" s="1357">
        <f t="shared" si="21"/>
        <v>0</v>
      </c>
      <c r="AK26" s="1357">
        <f t="shared" si="22"/>
        <v>0</v>
      </c>
      <c r="AL26" s="1357">
        <f t="shared" si="23"/>
        <v>0</v>
      </c>
      <c r="AM26" s="1358">
        <f t="shared" si="24"/>
        <v>0</v>
      </c>
      <c r="AN26" s="1359">
        <f t="shared" si="25"/>
        <v>0</v>
      </c>
    </row>
    <row r="27" spans="1:40" s="1166" customFormat="1" ht="18" customHeight="1" x14ac:dyDescent="0.25">
      <c r="A27" s="1141"/>
      <c r="B27" s="1142"/>
      <c r="C27" s="1143"/>
      <c r="D27" s="1143"/>
      <c r="E27" s="1144"/>
      <c r="F27" s="1273" t="str">
        <f t="shared" si="1"/>
        <v/>
      </c>
      <c r="G27" s="1360"/>
      <c r="H27" s="1360"/>
      <c r="I27" s="1361"/>
      <c r="J27" s="530"/>
      <c r="K27" s="530"/>
      <c r="L27" s="530"/>
      <c r="M27" s="530"/>
      <c r="N27" s="530"/>
      <c r="O27" s="1267">
        <f t="shared" si="2"/>
        <v>0</v>
      </c>
      <c r="P27" s="1059" t="str">
        <f t="shared" si="3"/>
        <v/>
      </c>
      <c r="Q27" s="1148"/>
      <c r="R27" s="1149"/>
      <c r="S27" s="1149"/>
      <c r="T27" s="1150"/>
      <c r="U27" s="1150"/>
      <c r="V27" s="1151"/>
      <c r="W27" s="1152"/>
      <c r="X27" s="1153"/>
      <c r="Y27" s="1154"/>
      <c r="Z27" s="1155"/>
      <c r="AA27" s="1153"/>
      <c r="AB27" s="1156"/>
      <c r="AC27" s="1157"/>
      <c r="AD27" s="1352">
        <f t="shared" si="15"/>
        <v>0</v>
      </c>
      <c r="AE27" s="1353">
        <f t="shared" si="16"/>
        <v>0</v>
      </c>
      <c r="AF27" s="1354">
        <f t="shared" si="17"/>
        <v>0</v>
      </c>
      <c r="AG27" s="1355">
        <f t="shared" si="18"/>
        <v>0</v>
      </c>
      <c r="AH27" s="1356">
        <f t="shared" si="19"/>
        <v>0</v>
      </c>
      <c r="AI27" s="1357">
        <f t="shared" si="20"/>
        <v>0</v>
      </c>
      <c r="AJ27" s="1357">
        <f t="shared" si="21"/>
        <v>0</v>
      </c>
      <c r="AK27" s="1357">
        <f t="shared" si="22"/>
        <v>0</v>
      </c>
      <c r="AL27" s="1357">
        <f t="shared" si="23"/>
        <v>0</v>
      </c>
      <c r="AM27" s="1358">
        <f t="shared" si="24"/>
        <v>0</v>
      </c>
      <c r="AN27" s="1359">
        <f t="shared" si="25"/>
        <v>0</v>
      </c>
    </row>
    <row r="28" spans="1:40" s="1166" customFormat="1" ht="18" customHeight="1" x14ac:dyDescent="0.25">
      <c r="A28" s="1141"/>
      <c r="B28" s="1142"/>
      <c r="C28" s="1143"/>
      <c r="D28" s="1143"/>
      <c r="E28" s="1144"/>
      <c r="F28" s="1273" t="str">
        <f t="shared" si="1"/>
        <v/>
      </c>
      <c r="G28" s="1360"/>
      <c r="H28" s="1360"/>
      <c r="I28" s="1361"/>
      <c r="J28" s="530"/>
      <c r="K28" s="530"/>
      <c r="L28" s="530"/>
      <c r="M28" s="530"/>
      <c r="N28" s="530"/>
      <c r="O28" s="1267">
        <f t="shared" si="2"/>
        <v>0</v>
      </c>
      <c r="P28" s="1059" t="str">
        <f t="shared" si="3"/>
        <v/>
      </c>
      <c r="Q28" s="1148"/>
      <c r="R28" s="1149"/>
      <c r="S28" s="1149"/>
      <c r="T28" s="1150"/>
      <c r="U28" s="1150"/>
      <c r="V28" s="1151"/>
      <c r="W28" s="1152"/>
      <c r="X28" s="1153"/>
      <c r="Y28" s="1154"/>
      <c r="Z28" s="1155"/>
      <c r="AA28" s="1153"/>
      <c r="AB28" s="1156"/>
      <c r="AC28" s="1157"/>
      <c r="AD28" s="1352">
        <f t="shared" si="15"/>
        <v>0</v>
      </c>
      <c r="AE28" s="1353">
        <f t="shared" si="16"/>
        <v>0</v>
      </c>
      <c r="AF28" s="1354">
        <f t="shared" si="17"/>
        <v>0</v>
      </c>
      <c r="AG28" s="1355">
        <f t="shared" si="18"/>
        <v>0</v>
      </c>
      <c r="AH28" s="1356">
        <f t="shared" si="19"/>
        <v>0</v>
      </c>
      <c r="AI28" s="1357">
        <f t="shared" si="20"/>
        <v>0</v>
      </c>
      <c r="AJ28" s="1357">
        <f t="shared" si="21"/>
        <v>0</v>
      </c>
      <c r="AK28" s="1357">
        <f t="shared" si="22"/>
        <v>0</v>
      </c>
      <c r="AL28" s="1357">
        <f t="shared" si="23"/>
        <v>0</v>
      </c>
      <c r="AM28" s="1358">
        <f t="shared" si="24"/>
        <v>0</v>
      </c>
      <c r="AN28" s="1359">
        <f t="shared" si="25"/>
        <v>0</v>
      </c>
    </row>
    <row r="29" spans="1:40" s="1166" customFormat="1" ht="18" customHeight="1" x14ac:dyDescent="0.25">
      <c r="A29" s="1141"/>
      <c r="B29" s="1142"/>
      <c r="C29" s="1143"/>
      <c r="D29" s="1143"/>
      <c r="E29" s="1144"/>
      <c r="F29" s="1273" t="str">
        <f t="shared" si="1"/>
        <v/>
      </c>
      <c r="G29" s="1360"/>
      <c r="H29" s="1360"/>
      <c r="I29" s="1361"/>
      <c r="J29" s="530"/>
      <c r="K29" s="530"/>
      <c r="L29" s="530"/>
      <c r="M29" s="530"/>
      <c r="N29" s="530"/>
      <c r="O29" s="1267">
        <f t="shared" si="2"/>
        <v>0</v>
      </c>
      <c r="P29" s="1059" t="str">
        <f t="shared" si="3"/>
        <v/>
      </c>
      <c r="Q29" s="1148"/>
      <c r="R29" s="1149"/>
      <c r="S29" s="1149"/>
      <c r="T29" s="1150"/>
      <c r="U29" s="1150"/>
      <c r="V29" s="1151"/>
      <c r="W29" s="1152"/>
      <c r="X29" s="1153"/>
      <c r="Y29" s="1154"/>
      <c r="Z29" s="1155"/>
      <c r="AA29" s="1153"/>
      <c r="AB29" s="1156"/>
      <c r="AC29" s="1157"/>
      <c r="AD29" s="1352">
        <f>E25</f>
        <v>0</v>
      </c>
      <c r="AE29" s="1353">
        <f t="shared" si="4"/>
        <v>0</v>
      </c>
      <c r="AF29" s="1354">
        <f t="shared" si="5"/>
        <v>0</v>
      </c>
      <c r="AG29" s="1355">
        <f t="shared" si="13"/>
        <v>0</v>
      </c>
      <c r="AH29" s="1356">
        <f t="shared" si="6"/>
        <v>0</v>
      </c>
      <c r="AI29" s="1357">
        <f t="shared" si="7"/>
        <v>0</v>
      </c>
      <c r="AJ29" s="1357">
        <f t="shared" si="8"/>
        <v>0</v>
      </c>
      <c r="AK29" s="1357">
        <f t="shared" si="14"/>
        <v>0</v>
      </c>
      <c r="AL29" s="1357">
        <f t="shared" si="9"/>
        <v>0</v>
      </c>
      <c r="AM29" s="1358">
        <f t="shared" si="10"/>
        <v>0</v>
      </c>
      <c r="AN29" s="1359">
        <f t="shared" si="11"/>
        <v>0</v>
      </c>
    </row>
    <row r="30" spans="1:40" s="1166" customFormat="1" ht="18" customHeight="1" x14ac:dyDescent="0.25">
      <c r="A30" s="1141"/>
      <c r="B30" s="1142"/>
      <c r="C30" s="1143"/>
      <c r="D30" s="1143"/>
      <c r="E30" s="1144"/>
      <c r="F30" s="1273" t="str">
        <f>IF(D30="","",C30/D30)</f>
        <v/>
      </c>
      <c r="G30" s="1360"/>
      <c r="H30" s="1360"/>
      <c r="I30" s="1361"/>
      <c r="J30" s="530"/>
      <c r="K30" s="530"/>
      <c r="L30" s="530"/>
      <c r="M30" s="530"/>
      <c r="N30" s="530"/>
      <c r="O30" s="1267">
        <f t="shared" si="2"/>
        <v>0</v>
      </c>
      <c r="P30" s="1059" t="str">
        <f t="shared" si="3"/>
        <v/>
      </c>
      <c r="Q30" s="1148"/>
      <c r="R30" s="1149"/>
      <c r="S30" s="1149"/>
      <c r="T30" s="1150"/>
      <c r="U30" s="1150"/>
      <c r="V30" s="1151"/>
      <c r="W30" s="1152"/>
      <c r="X30" s="1153"/>
      <c r="Y30" s="1154"/>
      <c r="Z30" s="1155"/>
      <c r="AA30" s="1153"/>
      <c r="AB30" s="1156"/>
      <c r="AC30" s="1157"/>
      <c r="AD30" s="1352">
        <f t="shared" si="0"/>
        <v>0</v>
      </c>
      <c r="AE30" s="1353">
        <f t="shared" si="4"/>
        <v>0</v>
      </c>
      <c r="AF30" s="1354">
        <f t="shared" si="5"/>
        <v>0</v>
      </c>
      <c r="AG30" s="1355">
        <f t="shared" si="13"/>
        <v>0</v>
      </c>
      <c r="AH30" s="1356">
        <f t="shared" si="6"/>
        <v>0</v>
      </c>
      <c r="AI30" s="1357">
        <f t="shared" si="7"/>
        <v>0</v>
      </c>
      <c r="AJ30" s="1357">
        <f t="shared" si="8"/>
        <v>0</v>
      </c>
      <c r="AK30" s="1357">
        <f t="shared" si="14"/>
        <v>0</v>
      </c>
      <c r="AL30" s="1357">
        <f t="shared" si="9"/>
        <v>0</v>
      </c>
      <c r="AM30" s="1358">
        <f t="shared" si="10"/>
        <v>0</v>
      </c>
      <c r="AN30" s="1359">
        <f t="shared" si="11"/>
        <v>0</v>
      </c>
    </row>
    <row r="31" spans="1:40" s="1166" customFormat="1" ht="18" customHeight="1" x14ac:dyDescent="0.25">
      <c r="A31" s="1141"/>
      <c r="B31" s="1167"/>
      <c r="C31" s="1143"/>
      <c r="D31" s="1143"/>
      <c r="E31" s="1144"/>
      <c r="F31" s="1273" t="str">
        <f t="shared" si="1"/>
        <v/>
      </c>
      <c r="G31" s="1360"/>
      <c r="H31" s="1360"/>
      <c r="I31" s="1361"/>
      <c r="J31" s="530"/>
      <c r="K31" s="1277"/>
      <c r="L31" s="1277"/>
      <c r="M31" s="1277"/>
      <c r="N31" s="1277"/>
      <c r="O31" s="1267">
        <f t="shared" si="2"/>
        <v>0</v>
      </c>
      <c r="P31" s="1059" t="str">
        <f t="shared" si="3"/>
        <v/>
      </c>
      <c r="Q31" s="1148"/>
      <c r="R31" s="1149"/>
      <c r="S31" s="1149"/>
      <c r="T31" s="1150"/>
      <c r="U31" s="1150"/>
      <c r="V31" s="1151"/>
      <c r="W31" s="1152"/>
      <c r="X31" s="1153"/>
      <c r="Y31" s="1154"/>
      <c r="Z31" s="1155"/>
      <c r="AA31" s="1153"/>
      <c r="AB31" s="1156"/>
      <c r="AC31" s="1157"/>
      <c r="AD31" s="1352">
        <f>E31</f>
        <v>0</v>
      </c>
      <c r="AE31" s="1353">
        <f>ROUND(AD31/$AE$11,2)</f>
        <v>0</v>
      </c>
      <c r="AF31" s="1354">
        <f>IF(F31="",0,F31)</f>
        <v>0</v>
      </c>
      <c r="AG31" s="1355">
        <f>AD31*AF31</f>
        <v>0</v>
      </c>
      <c r="AH31" s="1356">
        <f>AG31*$AH$11</f>
        <v>0</v>
      </c>
      <c r="AI31" s="1357">
        <f>AG31*$AI$11</f>
        <v>0</v>
      </c>
      <c r="AJ31" s="1357">
        <f>AG31*$AJ$11</f>
        <v>0</v>
      </c>
      <c r="AK31" s="1357">
        <f>AG31*$AK$11</f>
        <v>0</v>
      </c>
      <c r="AL31" s="1357">
        <f>AG31*$AL$11</f>
        <v>0</v>
      </c>
      <c r="AM31" s="1358">
        <f>AG31*$AM$11</f>
        <v>0</v>
      </c>
      <c r="AN31" s="1359">
        <f>AG31*$AN$11</f>
        <v>0</v>
      </c>
    </row>
    <row r="32" spans="1:40" s="1130" customFormat="1" ht="18" customHeight="1" x14ac:dyDescent="0.25">
      <c r="A32" s="1312"/>
      <c r="B32" s="1313"/>
      <c r="C32" s="1314"/>
      <c r="D32" s="1314"/>
      <c r="E32" s="1315"/>
      <c r="F32" s="1273" t="str">
        <f t="shared" si="1"/>
        <v/>
      </c>
      <c r="G32" s="1362"/>
      <c r="H32" s="1360"/>
      <c r="I32" s="1361"/>
      <c r="J32" s="530"/>
      <c r="K32" s="530"/>
      <c r="L32" s="530"/>
      <c r="M32" s="530"/>
      <c r="N32" s="530"/>
      <c r="O32" s="1267">
        <f t="shared" si="2"/>
        <v>0</v>
      </c>
      <c r="P32" s="1059" t="str">
        <f t="shared" si="3"/>
        <v/>
      </c>
      <c r="Q32" s="1112"/>
      <c r="R32" s="1113"/>
      <c r="S32" s="1113"/>
      <c r="T32" s="1114"/>
      <c r="U32" s="1114"/>
      <c r="V32" s="1115"/>
      <c r="W32" s="1116"/>
      <c r="X32" s="1117"/>
      <c r="Y32" s="1118"/>
      <c r="Z32" s="1119"/>
      <c r="AA32" s="1117"/>
      <c r="AB32" s="1120"/>
      <c r="AC32" s="1121"/>
      <c r="AD32" s="1352">
        <f>E33</f>
        <v>0</v>
      </c>
      <c r="AE32" s="1353">
        <f t="shared" si="4"/>
        <v>0</v>
      </c>
      <c r="AF32" s="1354">
        <f t="shared" si="5"/>
        <v>0</v>
      </c>
      <c r="AG32" s="1355">
        <f t="shared" si="13"/>
        <v>0</v>
      </c>
      <c r="AH32" s="1356">
        <f t="shared" si="6"/>
        <v>0</v>
      </c>
      <c r="AI32" s="1357">
        <f t="shared" si="7"/>
        <v>0</v>
      </c>
      <c r="AJ32" s="1357">
        <f t="shared" si="8"/>
        <v>0</v>
      </c>
      <c r="AK32" s="1357">
        <f t="shared" si="14"/>
        <v>0</v>
      </c>
      <c r="AL32" s="1357">
        <f t="shared" si="9"/>
        <v>0</v>
      </c>
      <c r="AM32" s="1358">
        <f t="shared" si="10"/>
        <v>0</v>
      </c>
      <c r="AN32" s="1359">
        <f t="shared" si="11"/>
        <v>0</v>
      </c>
    </row>
    <row r="33" spans="1:40" s="1130" customFormat="1" ht="18" customHeight="1" x14ac:dyDescent="0.25">
      <c r="A33" s="1269"/>
      <c r="B33" s="1270"/>
      <c r="C33" s="1271"/>
      <c r="D33" s="1271"/>
      <c r="E33" s="1272"/>
      <c r="F33" s="1273" t="str">
        <f t="shared" si="1"/>
        <v/>
      </c>
      <c r="G33" s="1274"/>
      <c r="H33" s="1274"/>
      <c r="I33" s="1275"/>
      <c r="J33" s="530"/>
      <c r="K33" s="530"/>
      <c r="L33" s="530"/>
      <c r="M33" s="530"/>
      <c r="N33" s="530"/>
      <c r="O33" s="1267">
        <f>SUM(G33:N33)</f>
        <v>0</v>
      </c>
      <c r="P33" s="1059" t="str">
        <f t="shared" si="3"/>
        <v/>
      </c>
      <c r="Q33" s="1112"/>
      <c r="R33" s="1113"/>
      <c r="S33" s="1113"/>
      <c r="T33" s="1114"/>
      <c r="U33" s="1114"/>
      <c r="V33" s="1115"/>
      <c r="W33" s="1116"/>
      <c r="X33" s="1117"/>
      <c r="Y33" s="1118"/>
      <c r="Z33" s="1119"/>
      <c r="AA33" s="1117"/>
      <c r="AB33" s="1120"/>
      <c r="AC33" s="1121"/>
      <c r="AD33" s="1352">
        <f>E32</f>
        <v>0</v>
      </c>
      <c r="AE33" s="1353">
        <f t="shared" si="4"/>
        <v>0</v>
      </c>
      <c r="AF33" s="1354">
        <f t="shared" si="5"/>
        <v>0</v>
      </c>
      <c r="AG33" s="1355">
        <f t="shared" si="13"/>
        <v>0</v>
      </c>
      <c r="AH33" s="1356">
        <f t="shared" si="6"/>
        <v>0</v>
      </c>
      <c r="AI33" s="1357">
        <f t="shared" si="7"/>
        <v>0</v>
      </c>
      <c r="AJ33" s="1357">
        <f t="shared" si="8"/>
        <v>0</v>
      </c>
      <c r="AK33" s="1357">
        <f t="shared" si="14"/>
        <v>0</v>
      </c>
      <c r="AL33" s="1357">
        <f t="shared" si="9"/>
        <v>0</v>
      </c>
      <c r="AM33" s="1358">
        <f t="shared" si="10"/>
        <v>0</v>
      </c>
      <c r="AN33" s="1359">
        <f t="shared" si="11"/>
        <v>0</v>
      </c>
    </row>
    <row r="34" spans="1:40" s="1103" customFormat="1" ht="18" customHeight="1" x14ac:dyDescent="0.25">
      <c r="A34" s="1269"/>
      <c r="B34" s="1270"/>
      <c r="C34" s="1271"/>
      <c r="D34" s="1271"/>
      <c r="E34" s="1272"/>
      <c r="F34" s="1273" t="str">
        <f t="shared" si="1"/>
        <v/>
      </c>
      <c r="G34" s="1274"/>
      <c r="H34" s="1274"/>
      <c r="I34" s="1275"/>
      <c r="J34" s="530"/>
      <c r="K34" s="1277"/>
      <c r="L34" s="1277"/>
      <c r="M34" s="1277"/>
      <c r="N34" s="1277"/>
      <c r="O34" s="1267">
        <f>SUM(G34:N34)</f>
        <v>0</v>
      </c>
      <c r="P34" s="1059" t="str">
        <f t="shared" si="3"/>
        <v/>
      </c>
      <c r="Q34" s="1085"/>
      <c r="R34" s="1086"/>
      <c r="S34" s="1086"/>
      <c r="T34" s="1087"/>
      <c r="U34" s="1087"/>
      <c r="V34" s="1088"/>
      <c r="W34" s="1089"/>
      <c r="X34" s="1090"/>
      <c r="Y34" s="1091"/>
      <c r="Z34" s="1092"/>
      <c r="AA34" s="1090"/>
      <c r="AB34" s="1093"/>
      <c r="AC34" s="1094"/>
      <c r="AD34" s="1352">
        <f t="shared" ref="AD34" si="26">E35</f>
        <v>0</v>
      </c>
      <c r="AE34" s="1353">
        <f t="shared" ref="AE34:AE37" si="27">ROUND(AD34/$AE$11,2)</f>
        <v>0</v>
      </c>
      <c r="AF34" s="1354">
        <f t="shared" ref="AF34:AF37" si="28">IF(F34="",0,F34)</f>
        <v>0</v>
      </c>
      <c r="AG34" s="1355">
        <f t="shared" ref="AG34:AG37" si="29">AD34*AF34</f>
        <v>0</v>
      </c>
      <c r="AH34" s="1356">
        <f t="shared" ref="AH34:AH37" si="30">AG34*$AH$11</f>
        <v>0</v>
      </c>
      <c r="AI34" s="1357">
        <f t="shared" ref="AI34:AI37" si="31">AG34*$AI$11</f>
        <v>0</v>
      </c>
      <c r="AJ34" s="1357">
        <f t="shared" ref="AJ34:AJ37" si="32">AG34*$AJ$11</f>
        <v>0</v>
      </c>
      <c r="AK34" s="1357">
        <f t="shared" ref="AK34:AK37" si="33">AG34*$AK$11</f>
        <v>0</v>
      </c>
      <c r="AL34" s="1357">
        <f t="shared" ref="AL34:AL37" si="34">AG34*$AL$11</f>
        <v>0</v>
      </c>
      <c r="AM34" s="1358">
        <f t="shared" ref="AM34:AM37" si="35">AG34*$AM$11</f>
        <v>0</v>
      </c>
      <c r="AN34" s="1359">
        <f t="shared" ref="AN34:AN37" si="36">AG34*$AN$11</f>
        <v>0</v>
      </c>
    </row>
    <row r="35" spans="1:40" s="1103" customFormat="1" ht="18" customHeight="1" x14ac:dyDescent="0.25">
      <c r="A35" s="1269"/>
      <c r="B35" s="1270"/>
      <c r="C35" s="1271"/>
      <c r="D35" s="1271"/>
      <c r="E35" s="1272"/>
      <c r="F35" s="1273" t="str">
        <f t="shared" si="1"/>
        <v/>
      </c>
      <c r="G35" s="1274"/>
      <c r="H35" s="1274"/>
      <c r="I35" s="1275"/>
      <c r="J35" s="530"/>
      <c r="K35" s="530"/>
      <c r="L35" s="530"/>
      <c r="M35" s="530"/>
      <c r="N35" s="530"/>
      <c r="O35" s="1267">
        <f t="shared" si="2"/>
        <v>0</v>
      </c>
      <c r="P35" s="1059" t="str">
        <f t="shared" si="3"/>
        <v/>
      </c>
      <c r="Q35" s="1085"/>
      <c r="R35" s="1086"/>
      <c r="S35" s="1086"/>
      <c r="T35" s="1087"/>
      <c r="U35" s="1087"/>
      <c r="V35" s="1088"/>
      <c r="W35" s="1089"/>
      <c r="X35" s="1090"/>
      <c r="Y35" s="1091"/>
      <c r="Z35" s="1092"/>
      <c r="AA35" s="1090"/>
      <c r="AB35" s="1093"/>
      <c r="AC35" s="1094"/>
      <c r="AD35" s="1352">
        <f t="shared" ref="AD35" si="37">E34</f>
        <v>0</v>
      </c>
      <c r="AE35" s="1353">
        <f t="shared" si="27"/>
        <v>0</v>
      </c>
      <c r="AF35" s="1354">
        <f t="shared" si="28"/>
        <v>0</v>
      </c>
      <c r="AG35" s="1355">
        <f t="shared" si="29"/>
        <v>0</v>
      </c>
      <c r="AH35" s="1356">
        <f t="shared" si="30"/>
        <v>0</v>
      </c>
      <c r="AI35" s="1357">
        <f t="shared" si="31"/>
        <v>0</v>
      </c>
      <c r="AJ35" s="1357">
        <f t="shared" si="32"/>
        <v>0</v>
      </c>
      <c r="AK35" s="1357">
        <f t="shared" si="33"/>
        <v>0</v>
      </c>
      <c r="AL35" s="1357">
        <f t="shared" si="34"/>
        <v>0</v>
      </c>
      <c r="AM35" s="1358">
        <f t="shared" si="35"/>
        <v>0</v>
      </c>
      <c r="AN35" s="1359">
        <f t="shared" si="36"/>
        <v>0</v>
      </c>
    </row>
    <row r="36" spans="1:40" ht="18" customHeight="1" x14ac:dyDescent="0.25">
      <c r="A36" s="1071"/>
      <c r="B36" s="1316"/>
      <c r="C36" s="1053"/>
      <c r="D36" s="1053"/>
      <c r="E36" s="1054"/>
      <c r="F36" s="1273" t="str">
        <f t="shared" si="1"/>
        <v/>
      </c>
      <c r="G36" s="1056"/>
      <c r="H36" s="1056"/>
      <c r="I36" s="1057"/>
      <c r="J36" s="530"/>
      <c r="K36" s="530"/>
      <c r="L36" s="530"/>
      <c r="M36" s="530"/>
      <c r="N36" s="530"/>
      <c r="O36" s="1267">
        <f t="shared" si="2"/>
        <v>0</v>
      </c>
      <c r="P36" s="1059" t="str">
        <f t="shared" si="3"/>
        <v/>
      </c>
      <c r="Q36" s="372"/>
      <c r="R36" s="423"/>
      <c r="S36" s="423"/>
      <c r="T36" s="431"/>
      <c r="U36" s="431"/>
      <c r="V36" s="437"/>
      <c r="W36" s="482"/>
      <c r="X36" s="532"/>
      <c r="Y36" s="592"/>
      <c r="Z36" s="593"/>
      <c r="AA36" s="532"/>
      <c r="AB36" s="594"/>
      <c r="AC36" s="595"/>
      <c r="AD36" s="650">
        <f t="shared" ref="AD36" si="38">E37</f>
        <v>0</v>
      </c>
      <c r="AE36" s="344">
        <f t="shared" si="27"/>
        <v>0</v>
      </c>
      <c r="AF36" s="651">
        <f t="shared" si="28"/>
        <v>0</v>
      </c>
      <c r="AG36" s="336">
        <f t="shared" si="29"/>
        <v>0</v>
      </c>
      <c r="AH36" s="652">
        <f t="shared" si="30"/>
        <v>0</v>
      </c>
      <c r="AI36" s="653">
        <f t="shared" si="31"/>
        <v>0</v>
      </c>
      <c r="AJ36" s="653">
        <f t="shared" si="32"/>
        <v>0</v>
      </c>
      <c r="AK36" s="653">
        <f t="shared" si="33"/>
        <v>0</v>
      </c>
      <c r="AL36" s="653">
        <f t="shared" si="34"/>
        <v>0</v>
      </c>
      <c r="AM36" s="1050">
        <f t="shared" si="35"/>
        <v>0</v>
      </c>
      <c r="AN36" s="654">
        <f t="shared" si="36"/>
        <v>0</v>
      </c>
    </row>
    <row r="37" spans="1:40" ht="18" customHeight="1" x14ac:dyDescent="0.25">
      <c r="A37" s="1269"/>
      <c r="B37" s="1279"/>
      <c r="C37" s="1271"/>
      <c r="D37" s="1271"/>
      <c r="E37" s="1272"/>
      <c r="F37" s="1273" t="str">
        <f t="shared" si="1"/>
        <v/>
      </c>
      <c r="G37" s="1274"/>
      <c r="H37" s="1274"/>
      <c r="I37" s="1275"/>
      <c r="J37" s="530"/>
      <c r="K37" s="530"/>
      <c r="L37" s="530"/>
      <c r="M37" s="530"/>
      <c r="N37" s="530"/>
      <c r="O37" s="1267">
        <f t="shared" si="2"/>
        <v>0</v>
      </c>
      <c r="P37" s="1059" t="str">
        <f t="shared" si="3"/>
        <v/>
      </c>
      <c r="Q37" s="372"/>
      <c r="R37" s="423"/>
      <c r="S37" s="423"/>
      <c r="T37" s="431"/>
      <c r="U37" s="431"/>
      <c r="V37" s="437"/>
      <c r="W37" s="482"/>
      <c r="X37" s="532"/>
      <c r="Y37" s="592"/>
      <c r="Z37" s="593"/>
      <c r="AA37" s="532"/>
      <c r="AB37" s="594"/>
      <c r="AC37" s="595"/>
      <c r="AD37" s="650">
        <f t="shared" ref="AD37" si="39">E36</f>
        <v>0</v>
      </c>
      <c r="AE37" s="344">
        <f t="shared" si="27"/>
        <v>0</v>
      </c>
      <c r="AF37" s="651">
        <f t="shared" si="28"/>
        <v>0</v>
      </c>
      <c r="AG37" s="336">
        <f t="shared" si="29"/>
        <v>0</v>
      </c>
      <c r="AH37" s="652">
        <f t="shared" si="30"/>
        <v>0</v>
      </c>
      <c r="AI37" s="653">
        <f t="shared" si="31"/>
        <v>0</v>
      </c>
      <c r="AJ37" s="653">
        <f t="shared" si="32"/>
        <v>0</v>
      </c>
      <c r="AK37" s="653">
        <f t="shared" si="33"/>
        <v>0</v>
      </c>
      <c r="AL37" s="653">
        <f t="shared" si="34"/>
        <v>0</v>
      </c>
      <c r="AM37" s="1050">
        <f t="shared" si="35"/>
        <v>0</v>
      </c>
      <c r="AN37" s="654">
        <f t="shared" si="36"/>
        <v>0</v>
      </c>
    </row>
    <row r="38" spans="1:40" ht="18" hidden="1" customHeight="1" x14ac:dyDescent="0.25">
      <c r="A38" s="1269"/>
      <c r="B38" s="1279"/>
      <c r="C38" s="1271"/>
      <c r="D38" s="1271"/>
      <c r="E38" s="1272"/>
      <c r="F38" s="1273" t="str">
        <f t="shared" si="1"/>
        <v/>
      </c>
      <c r="G38" s="1274"/>
      <c r="H38" s="1274"/>
      <c r="I38" s="1275"/>
      <c r="J38" s="530"/>
      <c r="K38" s="530"/>
      <c r="L38" s="530"/>
      <c r="M38" s="530"/>
      <c r="N38" s="530"/>
      <c r="O38" s="1267">
        <f t="shared" si="2"/>
        <v>0</v>
      </c>
      <c r="P38" s="1059" t="str">
        <f t="shared" si="3"/>
        <v/>
      </c>
      <c r="Q38" s="372"/>
      <c r="R38" s="423"/>
      <c r="S38" s="423"/>
      <c r="T38" s="431"/>
      <c r="U38" s="431"/>
      <c r="V38" s="437"/>
      <c r="W38" s="482"/>
      <c r="X38" s="532"/>
      <c r="Y38" s="592"/>
      <c r="Z38" s="593"/>
      <c r="AA38" s="532"/>
      <c r="AB38" s="594"/>
      <c r="AC38" s="595"/>
      <c r="AD38" s="650">
        <f t="shared" si="0"/>
        <v>0</v>
      </c>
      <c r="AE38" s="344">
        <f t="shared" si="4"/>
        <v>0</v>
      </c>
      <c r="AF38" s="651">
        <f t="shared" si="5"/>
        <v>0</v>
      </c>
      <c r="AG38" s="336">
        <f t="shared" si="13"/>
        <v>0</v>
      </c>
      <c r="AH38" s="652">
        <f t="shared" si="6"/>
        <v>0</v>
      </c>
      <c r="AI38" s="653">
        <f t="shared" si="7"/>
        <v>0</v>
      </c>
      <c r="AJ38" s="653">
        <f t="shared" si="8"/>
        <v>0</v>
      </c>
      <c r="AK38" s="653">
        <f t="shared" si="14"/>
        <v>0</v>
      </c>
      <c r="AL38" s="653">
        <f t="shared" si="9"/>
        <v>0</v>
      </c>
      <c r="AM38" s="1050">
        <f t="shared" si="10"/>
        <v>0</v>
      </c>
      <c r="AN38" s="654">
        <f t="shared" si="11"/>
        <v>0</v>
      </c>
    </row>
    <row r="39" spans="1:40" s="341" customFormat="1" ht="18" customHeight="1" x14ac:dyDescent="0.25">
      <c r="A39" s="1269"/>
      <c r="B39" s="1279"/>
      <c r="C39" s="1271"/>
      <c r="D39" s="1271"/>
      <c r="E39" s="1272"/>
      <c r="F39" s="1273" t="str">
        <f t="shared" si="1"/>
        <v/>
      </c>
      <c r="G39" s="1274"/>
      <c r="H39" s="1274"/>
      <c r="I39" s="1275"/>
      <c r="J39" s="530"/>
      <c r="K39" s="530"/>
      <c r="L39" s="530"/>
      <c r="M39" s="530"/>
      <c r="N39" s="530"/>
      <c r="O39" s="1267">
        <f t="shared" si="2"/>
        <v>0</v>
      </c>
      <c r="P39" s="1059" t="str">
        <f t="shared" si="3"/>
        <v/>
      </c>
      <c r="Q39" s="372"/>
      <c r="R39" s="423"/>
      <c r="S39" s="423"/>
      <c r="T39" s="431"/>
      <c r="U39" s="431"/>
      <c r="V39" s="437"/>
      <c r="W39" s="482"/>
      <c r="X39" s="532"/>
      <c r="Y39" s="592"/>
      <c r="Z39" s="593"/>
      <c r="AA39" s="532"/>
      <c r="AB39" s="594"/>
      <c r="AC39" s="595"/>
      <c r="AD39" s="650">
        <f t="shared" si="0"/>
        <v>0</v>
      </c>
      <c r="AE39" s="344">
        <f t="shared" si="4"/>
        <v>0</v>
      </c>
      <c r="AF39" s="651">
        <f t="shared" si="5"/>
        <v>0</v>
      </c>
      <c r="AG39" s="336">
        <f t="shared" si="13"/>
        <v>0</v>
      </c>
      <c r="AH39" s="652">
        <f t="shared" si="6"/>
        <v>0</v>
      </c>
      <c r="AI39" s="653">
        <f t="shared" si="7"/>
        <v>0</v>
      </c>
      <c r="AJ39" s="653">
        <f t="shared" si="8"/>
        <v>0</v>
      </c>
      <c r="AK39" s="653">
        <f t="shared" si="14"/>
        <v>0</v>
      </c>
      <c r="AL39" s="653">
        <f t="shared" si="9"/>
        <v>0</v>
      </c>
      <c r="AM39" s="1050">
        <f t="shared" si="10"/>
        <v>0</v>
      </c>
      <c r="AN39" s="654">
        <f t="shared" si="11"/>
        <v>0</v>
      </c>
    </row>
    <row r="40" spans="1:40" ht="18" customHeight="1" x14ac:dyDescent="0.25">
      <c r="A40" s="394"/>
      <c r="B40" s="1270"/>
      <c r="C40" s="1271"/>
      <c r="D40" s="1271"/>
      <c r="E40" s="1272"/>
      <c r="F40" s="1273" t="str">
        <f t="shared" si="1"/>
        <v/>
      </c>
      <c r="G40" s="1274"/>
      <c r="H40" s="1274"/>
      <c r="I40" s="1275"/>
      <c r="J40" s="530"/>
      <c r="K40" s="530"/>
      <c r="L40" s="530"/>
      <c r="M40" s="530"/>
      <c r="N40" s="530"/>
      <c r="O40" s="1267">
        <f t="shared" si="2"/>
        <v>0</v>
      </c>
      <c r="P40" s="1059" t="str">
        <f t="shared" si="3"/>
        <v/>
      </c>
      <c r="Q40" s="372"/>
      <c r="R40" s="423"/>
      <c r="S40" s="423"/>
      <c r="T40" s="431"/>
      <c r="U40" s="431"/>
      <c r="V40" s="437"/>
      <c r="W40" s="482"/>
      <c r="X40" s="532"/>
      <c r="Y40" s="592"/>
      <c r="Z40" s="593"/>
      <c r="AA40" s="532"/>
      <c r="AB40" s="594"/>
      <c r="AC40" s="595"/>
      <c r="AD40" s="650">
        <f t="shared" si="0"/>
        <v>0</v>
      </c>
      <c r="AE40" s="344">
        <f t="shared" si="4"/>
        <v>0</v>
      </c>
      <c r="AF40" s="651">
        <f t="shared" si="5"/>
        <v>0</v>
      </c>
      <c r="AG40" s="336">
        <f t="shared" si="13"/>
        <v>0</v>
      </c>
      <c r="AH40" s="652">
        <f t="shared" si="6"/>
        <v>0</v>
      </c>
      <c r="AI40" s="653">
        <f t="shared" si="7"/>
        <v>0</v>
      </c>
      <c r="AJ40" s="653">
        <f t="shared" si="8"/>
        <v>0</v>
      </c>
      <c r="AK40" s="653">
        <f t="shared" si="14"/>
        <v>0</v>
      </c>
      <c r="AL40" s="653">
        <f t="shared" si="9"/>
        <v>0</v>
      </c>
      <c r="AM40" s="1050">
        <f t="shared" si="10"/>
        <v>0</v>
      </c>
      <c r="AN40" s="654">
        <f t="shared" si="11"/>
        <v>0</v>
      </c>
    </row>
    <row r="41" spans="1:40" ht="18" customHeight="1" x14ac:dyDescent="0.25">
      <c r="A41" s="1269"/>
      <c r="B41" s="1270"/>
      <c r="C41" s="1271"/>
      <c r="D41" s="1271"/>
      <c r="E41" s="1272"/>
      <c r="F41" s="1273" t="str">
        <f t="shared" si="1"/>
        <v/>
      </c>
      <c r="G41" s="1274"/>
      <c r="H41" s="1274"/>
      <c r="I41" s="1282"/>
      <c r="J41" s="530"/>
      <c r="K41" s="530"/>
      <c r="L41" s="530"/>
      <c r="M41" s="530"/>
      <c r="N41" s="530"/>
      <c r="O41" s="1267">
        <f t="shared" si="2"/>
        <v>0</v>
      </c>
      <c r="P41" s="1059" t="str">
        <f t="shared" si="3"/>
        <v/>
      </c>
      <c r="Q41" s="372"/>
      <c r="R41" s="423"/>
      <c r="S41" s="423"/>
      <c r="T41" s="431"/>
      <c r="U41" s="431"/>
      <c r="V41" s="437"/>
      <c r="W41" s="482"/>
      <c r="X41" s="532"/>
      <c r="Y41" s="592"/>
      <c r="Z41" s="593"/>
      <c r="AA41" s="532"/>
      <c r="AB41" s="594"/>
      <c r="AC41" s="595"/>
      <c r="AD41" s="650">
        <f t="shared" si="0"/>
        <v>0</v>
      </c>
      <c r="AE41" s="344">
        <f t="shared" si="4"/>
        <v>0</v>
      </c>
      <c r="AF41" s="651">
        <f t="shared" si="5"/>
        <v>0</v>
      </c>
      <c r="AG41" s="336">
        <f t="shared" si="13"/>
        <v>0</v>
      </c>
      <c r="AH41" s="652">
        <f t="shared" si="6"/>
        <v>0</v>
      </c>
      <c r="AI41" s="653">
        <f t="shared" si="7"/>
        <v>0</v>
      </c>
      <c r="AJ41" s="653">
        <f t="shared" si="8"/>
        <v>0</v>
      </c>
      <c r="AK41" s="653">
        <f t="shared" si="14"/>
        <v>0</v>
      </c>
      <c r="AL41" s="653">
        <f t="shared" si="9"/>
        <v>0</v>
      </c>
      <c r="AM41" s="1050">
        <f t="shared" si="10"/>
        <v>0</v>
      </c>
      <c r="AN41" s="654">
        <f t="shared" si="11"/>
        <v>0</v>
      </c>
    </row>
    <row r="42" spans="1:40" ht="18" customHeight="1" x14ac:dyDescent="0.25">
      <c r="A42" s="1280"/>
      <c r="B42" s="1270"/>
      <c r="C42" s="1271"/>
      <c r="D42" s="1271"/>
      <c r="E42" s="1272"/>
      <c r="F42" s="1273" t="str">
        <f t="shared" si="1"/>
        <v/>
      </c>
      <c r="G42" s="1274"/>
      <c r="H42" s="1274"/>
      <c r="I42" s="1283"/>
      <c r="J42" s="530"/>
      <c r="K42" s="530"/>
      <c r="L42" s="530"/>
      <c r="M42" s="530"/>
      <c r="N42" s="530"/>
      <c r="O42" s="1267">
        <f t="shared" si="2"/>
        <v>0</v>
      </c>
      <c r="P42" s="1059" t="str">
        <f t="shared" si="3"/>
        <v/>
      </c>
      <c r="Q42" s="372"/>
      <c r="R42" s="423"/>
      <c r="S42" s="423"/>
      <c r="T42" s="431"/>
      <c r="U42" s="431"/>
      <c r="V42" s="437"/>
      <c r="W42" s="482"/>
      <c r="X42" s="532"/>
      <c r="Y42" s="592"/>
      <c r="Z42" s="593"/>
      <c r="AA42" s="532"/>
      <c r="AB42" s="594"/>
      <c r="AC42" s="595"/>
      <c r="AD42" s="650">
        <f t="shared" si="0"/>
        <v>0</v>
      </c>
      <c r="AE42" s="344">
        <f t="shared" si="4"/>
        <v>0</v>
      </c>
      <c r="AF42" s="651">
        <f t="shared" si="5"/>
        <v>0</v>
      </c>
      <c r="AG42" s="336">
        <f t="shared" si="13"/>
        <v>0</v>
      </c>
      <c r="AH42" s="652">
        <f t="shared" si="6"/>
        <v>0</v>
      </c>
      <c r="AI42" s="653">
        <f t="shared" si="7"/>
        <v>0</v>
      </c>
      <c r="AJ42" s="653">
        <f t="shared" si="8"/>
        <v>0</v>
      </c>
      <c r="AK42" s="653">
        <f t="shared" si="14"/>
        <v>0</v>
      </c>
      <c r="AL42" s="653">
        <f t="shared" si="9"/>
        <v>0</v>
      </c>
      <c r="AM42" s="1050">
        <f t="shared" si="10"/>
        <v>0</v>
      </c>
      <c r="AN42" s="654">
        <f t="shared" si="11"/>
        <v>0</v>
      </c>
    </row>
    <row r="43" spans="1:40" ht="18" customHeight="1" x14ac:dyDescent="0.25">
      <c r="A43" s="1269"/>
      <c r="B43" s="1270"/>
      <c r="C43" s="1271"/>
      <c r="D43" s="1271"/>
      <c r="E43" s="1272"/>
      <c r="F43" s="1273" t="str">
        <f>IF(D43="","",C43/D43)</f>
        <v/>
      </c>
      <c r="G43" s="1274"/>
      <c r="H43" s="1274"/>
      <c r="I43" s="1275"/>
      <c r="J43" s="530"/>
      <c r="K43" s="530"/>
      <c r="L43" s="530"/>
      <c r="M43" s="530"/>
      <c r="N43" s="530"/>
      <c r="O43" s="1267">
        <f t="shared" si="2"/>
        <v>0</v>
      </c>
      <c r="P43" s="1059" t="str">
        <f t="shared" si="3"/>
        <v/>
      </c>
      <c r="Q43" s="372"/>
      <c r="R43" s="423"/>
      <c r="S43" s="423"/>
      <c r="T43" s="431"/>
      <c r="U43" s="431"/>
      <c r="V43" s="437"/>
      <c r="W43" s="482"/>
      <c r="X43" s="532"/>
      <c r="Y43" s="592"/>
      <c r="Z43" s="593"/>
      <c r="AA43" s="532"/>
      <c r="AB43" s="594"/>
      <c r="AC43" s="595"/>
      <c r="AD43" s="650">
        <f t="shared" si="0"/>
        <v>0</v>
      </c>
      <c r="AE43" s="344">
        <f t="shared" si="4"/>
        <v>0</v>
      </c>
      <c r="AF43" s="651">
        <f t="shared" si="5"/>
        <v>0</v>
      </c>
      <c r="AG43" s="336">
        <f t="shared" si="13"/>
        <v>0</v>
      </c>
      <c r="AH43" s="652">
        <f t="shared" si="6"/>
        <v>0</v>
      </c>
      <c r="AI43" s="653">
        <f t="shared" si="7"/>
        <v>0</v>
      </c>
      <c r="AJ43" s="653">
        <f t="shared" si="8"/>
        <v>0</v>
      </c>
      <c r="AK43" s="653">
        <f t="shared" si="14"/>
        <v>0</v>
      </c>
      <c r="AL43" s="653">
        <f t="shared" si="9"/>
        <v>0</v>
      </c>
      <c r="AM43" s="1050">
        <f t="shared" si="10"/>
        <v>0</v>
      </c>
      <c r="AN43" s="654">
        <f t="shared" si="11"/>
        <v>0</v>
      </c>
    </row>
    <row r="44" spans="1:40" ht="18" customHeight="1" x14ac:dyDescent="0.25">
      <c r="A44" s="1269"/>
      <c r="B44" s="1270"/>
      <c r="C44" s="1271"/>
      <c r="D44" s="1271"/>
      <c r="E44" s="1272"/>
      <c r="F44" s="1273" t="str">
        <f t="shared" ref="F44:F72" si="40">IF(D44="","",C44/D44)</f>
        <v/>
      </c>
      <c r="G44" s="1274"/>
      <c r="H44" s="1274"/>
      <c r="I44" s="1275"/>
      <c r="J44" s="530"/>
      <c r="K44" s="530"/>
      <c r="L44" s="530">
        <v>0</v>
      </c>
      <c r="M44" s="530">
        <v>0</v>
      </c>
      <c r="N44" s="530">
        <v>0</v>
      </c>
      <c r="O44" s="1267">
        <f t="shared" si="2"/>
        <v>0</v>
      </c>
      <c r="P44" s="1059" t="str">
        <f t="shared" si="3"/>
        <v/>
      </c>
      <c r="Q44" s="372"/>
      <c r="R44" s="423"/>
      <c r="S44" s="423"/>
      <c r="T44" s="431"/>
      <c r="U44" s="431"/>
      <c r="V44" s="437"/>
      <c r="W44" s="482"/>
      <c r="X44" s="532"/>
      <c r="Y44" s="592"/>
      <c r="Z44" s="593"/>
      <c r="AA44" s="532"/>
      <c r="AB44" s="594"/>
      <c r="AC44" s="595"/>
      <c r="AD44" s="650">
        <f t="shared" si="0"/>
        <v>0</v>
      </c>
      <c r="AE44" s="344">
        <f t="shared" si="4"/>
        <v>0</v>
      </c>
      <c r="AF44" s="651">
        <f t="shared" si="5"/>
        <v>0</v>
      </c>
      <c r="AG44" s="336">
        <f t="shared" si="13"/>
        <v>0</v>
      </c>
      <c r="AH44" s="652">
        <f t="shared" si="6"/>
        <v>0</v>
      </c>
      <c r="AI44" s="653">
        <f t="shared" si="7"/>
        <v>0</v>
      </c>
      <c r="AJ44" s="653">
        <f t="shared" si="8"/>
        <v>0</v>
      </c>
      <c r="AK44" s="653">
        <f t="shared" si="14"/>
        <v>0</v>
      </c>
      <c r="AL44" s="653">
        <f t="shared" si="9"/>
        <v>0</v>
      </c>
      <c r="AM44" s="1050">
        <f t="shared" si="10"/>
        <v>0</v>
      </c>
      <c r="AN44" s="654">
        <f t="shared" si="11"/>
        <v>0</v>
      </c>
    </row>
    <row r="45" spans="1:40" ht="18" customHeight="1" x14ac:dyDescent="0.25">
      <c r="A45" s="1280"/>
      <c r="B45" s="1281"/>
      <c r="C45" s="1271"/>
      <c r="D45" s="1271"/>
      <c r="E45" s="1272"/>
      <c r="F45" s="1273" t="str">
        <f t="shared" si="40"/>
        <v/>
      </c>
      <c r="G45" s="1274"/>
      <c r="H45" s="1274"/>
      <c r="I45" s="1275"/>
      <c r="J45" s="530"/>
      <c r="K45" s="530"/>
      <c r="L45" s="530">
        <v>0</v>
      </c>
      <c r="M45" s="530">
        <v>0</v>
      </c>
      <c r="N45" s="530">
        <v>0</v>
      </c>
      <c r="O45" s="1267">
        <f t="shared" si="2"/>
        <v>0</v>
      </c>
      <c r="P45" s="1059" t="str">
        <f t="shared" si="3"/>
        <v/>
      </c>
      <c r="Q45" s="372"/>
      <c r="R45" s="423"/>
      <c r="S45" s="423"/>
      <c r="T45" s="431"/>
      <c r="U45" s="431"/>
      <c r="V45" s="437"/>
      <c r="W45" s="482"/>
      <c r="X45" s="532"/>
      <c r="Y45" s="592"/>
      <c r="Z45" s="593"/>
      <c r="AA45" s="532"/>
      <c r="AB45" s="594"/>
      <c r="AC45" s="595"/>
      <c r="AD45" s="650">
        <f t="shared" si="0"/>
        <v>0</v>
      </c>
      <c r="AE45" s="344">
        <f t="shared" si="4"/>
        <v>0</v>
      </c>
      <c r="AF45" s="651">
        <f t="shared" si="5"/>
        <v>0</v>
      </c>
      <c r="AG45" s="336">
        <f t="shared" si="13"/>
        <v>0</v>
      </c>
      <c r="AH45" s="652">
        <f t="shared" si="6"/>
        <v>0</v>
      </c>
      <c r="AI45" s="653">
        <f t="shared" si="7"/>
        <v>0</v>
      </c>
      <c r="AJ45" s="653">
        <f t="shared" si="8"/>
        <v>0</v>
      </c>
      <c r="AK45" s="653">
        <f t="shared" si="14"/>
        <v>0</v>
      </c>
      <c r="AL45" s="653">
        <f t="shared" si="9"/>
        <v>0</v>
      </c>
      <c r="AM45" s="1050">
        <f t="shared" si="10"/>
        <v>0</v>
      </c>
      <c r="AN45" s="654">
        <f t="shared" si="11"/>
        <v>0</v>
      </c>
    </row>
    <row r="46" spans="1:40" ht="18" customHeight="1" x14ac:dyDescent="0.25">
      <c r="A46" s="1280"/>
      <c r="B46" s="1281"/>
      <c r="C46" s="1271"/>
      <c r="D46" s="1271"/>
      <c r="E46" s="1272"/>
      <c r="F46" s="1273" t="str">
        <f t="shared" si="40"/>
        <v/>
      </c>
      <c r="G46" s="1274"/>
      <c r="H46" s="1274"/>
      <c r="I46" s="1282"/>
      <c r="J46" s="530"/>
      <c r="K46" s="530"/>
      <c r="L46" s="530">
        <v>0</v>
      </c>
      <c r="M46" s="530">
        <v>0</v>
      </c>
      <c r="N46" s="530">
        <v>0</v>
      </c>
      <c r="O46" s="1267">
        <f t="shared" si="2"/>
        <v>0</v>
      </c>
      <c r="P46" s="1059" t="str">
        <f t="shared" si="3"/>
        <v/>
      </c>
      <c r="Q46" s="372"/>
      <c r="R46" s="423"/>
      <c r="S46" s="423"/>
      <c r="T46" s="431"/>
      <c r="U46" s="431"/>
      <c r="V46" s="437"/>
      <c r="W46" s="482"/>
      <c r="X46" s="532"/>
      <c r="Y46" s="592"/>
      <c r="Z46" s="593"/>
      <c r="AA46" s="532"/>
      <c r="AB46" s="594"/>
      <c r="AC46" s="595"/>
      <c r="AD46" s="650">
        <f t="shared" si="0"/>
        <v>0</v>
      </c>
      <c r="AE46" s="344">
        <f t="shared" si="4"/>
        <v>0</v>
      </c>
      <c r="AF46" s="651">
        <f t="shared" si="5"/>
        <v>0</v>
      </c>
      <c r="AG46" s="336">
        <f t="shared" si="13"/>
        <v>0</v>
      </c>
      <c r="AH46" s="652">
        <f t="shared" si="6"/>
        <v>0</v>
      </c>
      <c r="AI46" s="653">
        <f t="shared" si="7"/>
        <v>0</v>
      </c>
      <c r="AJ46" s="653">
        <f t="shared" si="8"/>
        <v>0</v>
      </c>
      <c r="AK46" s="653">
        <f t="shared" si="14"/>
        <v>0</v>
      </c>
      <c r="AL46" s="653">
        <f t="shared" si="9"/>
        <v>0</v>
      </c>
      <c r="AM46" s="1050">
        <f t="shared" si="10"/>
        <v>0</v>
      </c>
      <c r="AN46" s="654">
        <f t="shared" si="11"/>
        <v>0</v>
      </c>
    </row>
    <row r="47" spans="1:40" ht="18" customHeight="1" x14ac:dyDescent="0.25">
      <c r="A47" s="1269"/>
      <c r="B47" s="1270"/>
      <c r="C47" s="1271"/>
      <c r="D47" s="1271"/>
      <c r="E47" s="1272"/>
      <c r="F47" s="1273" t="str">
        <f t="shared" si="40"/>
        <v/>
      </c>
      <c r="G47" s="1274"/>
      <c r="H47" s="1274"/>
      <c r="I47" s="1282"/>
      <c r="J47" s="530"/>
      <c r="K47" s="530"/>
      <c r="L47" s="530">
        <v>0</v>
      </c>
      <c r="M47" s="530">
        <v>0</v>
      </c>
      <c r="N47" s="530">
        <v>0</v>
      </c>
      <c r="O47" s="1267">
        <f t="shared" si="2"/>
        <v>0</v>
      </c>
      <c r="P47" s="1059" t="str">
        <f t="shared" si="3"/>
        <v/>
      </c>
      <c r="Q47" s="372"/>
      <c r="R47" s="423"/>
      <c r="S47" s="423"/>
      <c r="T47" s="431"/>
      <c r="U47" s="431"/>
      <c r="V47" s="437"/>
      <c r="W47" s="482"/>
      <c r="X47" s="532"/>
      <c r="Y47" s="592"/>
      <c r="Z47" s="593"/>
      <c r="AA47" s="532"/>
      <c r="AB47" s="594"/>
      <c r="AC47" s="595"/>
      <c r="AD47" s="650">
        <f t="shared" si="0"/>
        <v>0</v>
      </c>
      <c r="AE47" s="344">
        <f t="shared" si="4"/>
        <v>0</v>
      </c>
      <c r="AF47" s="651">
        <f t="shared" si="5"/>
        <v>0</v>
      </c>
      <c r="AG47" s="336">
        <f t="shared" si="13"/>
        <v>0</v>
      </c>
      <c r="AH47" s="652">
        <f t="shared" si="6"/>
        <v>0</v>
      </c>
      <c r="AI47" s="653">
        <f t="shared" si="7"/>
        <v>0</v>
      </c>
      <c r="AJ47" s="653">
        <f t="shared" si="8"/>
        <v>0</v>
      </c>
      <c r="AK47" s="653">
        <f t="shared" si="14"/>
        <v>0</v>
      </c>
      <c r="AL47" s="653">
        <f t="shared" si="9"/>
        <v>0</v>
      </c>
      <c r="AM47" s="1050">
        <f t="shared" si="10"/>
        <v>0</v>
      </c>
      <c r="AN47" s="654">
        <f t="shared" si="11"/>
        <v>0</v>
      </c>
    </row>
    <row r="48" spans="1:40" ht="18" customHeight="1" x14ac:dyDescent="0.25">
      <c r="A48" s="1269"/>
      <c r="B48" s="1270"/>
      <c r="C48" s="1271"/>
      <c r="D48" s="1271"/>
      <c r="E48" s="1272"/>
      <c r="F48" s="1273" t="str">
        <f t="shared" si="40"/>
        <v/>
      </c>
      <c r="G48" s="1274"/>
      <c r="H48" s="1274"/>
      <c r="I48" s="1282"/>
      <c r="J48" s="530"/>
      <c r="K48" s="530"/>
      <c r="L48" s="530">
        <v>0</v>
      </c>
      <c r="M48" s="530">
        <v>0</v>
      </c>
      <c r="N48" s="530">
        <v>0</v>
      </c>
      <c r="O48" s="1267">
        <f t="shared" si="2"/>
        <v>0</v>
      </c>
      <c r="P48" s="1059" t="str">
        <f t="shared" si="3"/>
        <v/>
      </c>
      <c r="Q48" s="372"/>
      <c r="R48" s="423"/>
      <c r="S48" s="423"/>
      <c r="T48" s="431"/>
      <c r="U48" s="431"/>
      <c r="V48" s="437"/>
      <c r="W48" s="482"/>
      <c r="X48" s="532"/>
      <c r="Y48" s="592"/>
      <c r="Z48" s="593"/>
      <c r="AA48" s="532"/>
      <c r="AB48" s="594"/>
      <c r="AC48" s="595"/>
      <c r="AD48" s="650">
        <f t="shared" si="0"/>
        <v>0</v>
      </c>
      <c r="AE48" s="344">
        <f t="shared" si="4"/>
        <v>0</v>
      </c>
      <c r="AF48" s="651">
        <f t="shared" si="5"/>
        <v>0</v>
      </c>
      <c r="AG48" s="336">
        <f t="shared" si="13"/>
        <v>0</v>
      </c>
      <c r="AH48" s="652">
        <f t="shared" si="6"/>
        <v>0</v>
      </c>
      <c r="AI48" s="653">
        <f t="shared" si="7"/>
        <v>0</v>
      </c>
      <c r="AJ48" s="653">
        <f t="shared" si="8"/>
        <v>0</v>
      </c>
      <c r="AK48" s="653">
        <f t="shared" si="14"/>
        <v>0</v>
      </c>
      <c r="AL48" s="653">
        <f t="shared" si="9"/>
        <v>0</v>
      </c>
      <c r="AM48" s="1050">
        <f t="shared" si="10"/>
        <v>0</v>
      </c>
      <c r="AN48" s="654">
        <f t="shared" si="11"/>
        <v>0</v>
      </c>
    </row>
    <row r="49" spans="1:40" ht="18" customHeight="1" x14ac:dyDescent="0.25">
      <c r="A49" s="1269"/>
      <c r="B49" s="1270"/>
      <c r="C49" s="1271"/>
      <c r="D49" s="1271"/>
      <c r="E49" s="1272"/>
      <c r="F49" s="1273" t="str">
        <f t="shared" si="40"/>
        <v/>
      </c>
      <c r="G49" s="1274"/>
      <c r="H49" s="1274"/>
      <c r="I49" s="1282"/>
      <c r="J49" s="530"/>
      <c r="K49" s="530"/>
      <c r="L49" s="530">
        <v>0</v>
      </c>
      <c r="M49" s="530">
        <v>0</v>
      </c>
      <c r="N49" s="530">
        <v>0</v>
      </c>
      <c r="O49" s="1267">
        <f t="shared" si="2"/>
        <v>0</v>
      </c>
      <c r="P49" s="1059" t="str">
        <f t="shared" si="3"/>
        <v/>
      </c>
      <c r="Q49" s="372"/>
      <c r="R49" s="423"/>
      <c r="S49" s="423"/>
      <c r="T49" s="431"/>
      <c r="U49" s="431"/>
      <c r="V49" s="437"/>
      <c r="W49" s="482"/>
      <c r="X49" s="532"/>
      <c r="Y49" s="592"/>
      <c r="Z49" s="593"/>
      <c r="AA49" s="532"/>
      <c r="AB49" s="594"/>
      <c r="AC49" s="595"/>
      <c r="AD49" s="650">
        <f t="shared" si="0"/>
        <v>0</v>
      </c>
      <c r="AE49" s="344">
        <f t="shared" si="4"/>
        <v>0</v>
      </c>
      <c r="AF49" s="651">
        <f t="shared" si="5"/>
        <v>0</v>
      </c>
      <c r="AG49" s="336">
        <f t="shared" si="13"/>
        <v>0</v>
      </c>
      <c r="AH49" s="652">
        <f t="shared" si="6"/>
        <v>0</v>
      </c>
      <c r="AI49" s="653">
        <f t="shared" si="7"/>
        <v>0</v>
      </c>
      <c r="AJ49" s="653">
        <f t="shared" si="8"/>
        <v>0</v>
      </c>
      <c r="AK49" s="653">
        <f t="shared" si="14"/>
        <v>0</v>
      </c>
      <c r="AL49" s="653">
        <f t="shared" si="9"/>
        <v>0</v>
      </c>
      <c r="AM49" s="1050">
        <f t="shared" si="10"/>
        <v>0</v>
      </c>
      <c r="AN49" s="654">
        <f t="shared" si="11"/>
        <v>0</v>
      </c>
    </row>
    <row r="50" spans="1:40" ht="18" customHeight="1" x14ac:dyDescent="0.25">
      <c r="A50" s="394"/>
      <c r="B50" s="1270"/>
      <c r="C50" s="1271"/>
      <c r="D50" s="1271"/>
      <c r="E50" s="1272"/>
      <c r="F50" s="1273" t="str">
        <f t="shared" si="40"/>
        <v/>
      </c>
      <c r="G50" s="1274"/>
      <c r="H50" s="1274"/>
      <c r="I50" s="1282"/>
      <c r="J50" s="530"/>
      <c r="K50" s="530"/>
      <c r="L50" s="530">
        <v>0</v>
      </c>
      <c r="M50" s="530">
        <v>0</v>
      </c>
      <c r="N50" s="530">
        <v>0</v>
      </c>
      <c r="O50" s="1267">
        <f t="shared" si="2"/>
        <v>0</v>
      </c>
      <c r="P50" s="1059" t="str">
        <f t="shared" si="3"/>
        <v/>
      </c>
      <c r="Q50" s="372"/>
      <c r="R50" s="423"/>
      <c r="S50" s="423"/>
      <c r="T50" s="431"/>
      <c r="U50" s="431"/>
      <c r="V50" s="437"/>
      <c r="W50" s="482"/>
      <c r="X50" s="532"/>
      <c r="Y50" s="592"/>
      <c r="Z50" s="593"/>
      <c r="AA50" s="532"/>
      <c r="AB50" s="594"/>
      <c r="AC50" s="595"/>
      <c r="AD50" s="650">
        <f t="shared" si="0"/>
        <v>0</v>
      </c>
      <c r="AE50" s="344">
        <f t="shared" si="4"/>
        <v>0</v>
      </c>
      <c r="AF50" s="651">
        <f t="shared" si="5"/>
        <v>0</v>
      </c>
      <c r="AG50" s="336">
        <f t="shared" si="13"/>
        <v>0</v>
      </c>
      <c r="AH50" s="652">
        <f t="shared" si="6"/>
        <v>0</v>
      </c>
      <c r="AI50" s="653">
        <f t="shared" si="7"/>
        <v>0</v>
      </c>
      <c r="AJ50" s="653">
        <f t="shared" si="8"/>
        <v>0</v>
      </c>
      <c r="AK50" s="653">
        <f t="shared" si="14"/>
        <v>0</v>
      </c>
      <c r="AL50" s="653">
        <f t="shared" si="9"/>
        <v>0</v>
      </c>
      <c r="AM50" s="1050">
        <f t="shared" si="10"/>
        <v>0</v>
      </c>
      <c r="AN50" s="654">
        <f t="shared" si="11"/>
        <v>0</v>
      </c>
    </row>
    <row r="51" spans="1:40" ht="18" customHeight="1" x14ac:dyDescent="0.25">
      <c r="A51" s="1269"/>
      <c r="B51" s="1270"/>
      <c r="C51" s="1271"/>
      <c r="D51" s="1271"/>
      <c r="E51" s="1272"/>
      <c r="F51" s="1273"/>
      <c r="G51" s="1274"/>
      <c r="H51" s="1274"/>
      <c r="I51" s="1282"/>
      <c r="J51" s="530"/>
      <c r="K51" s="530"/>
      <c r="L51" s="530">
        <v>0</v>
      </c>
      <c r="M51" s="530">
        <v>0</v>
      </c>
      <c r="N51" s="530">
        <v>0</v>
      </c>
      <c r="O51" s="1267">
        <f t="shared" si="2"/>
        <v>0</v>
      </c>
      <c r="P51" s="1059" t="str">
        <f t="shared" si="3"/>
        <v/>
      </c>
      <c r="Q51" s="372"/>
      <c r="R51" s="423"/>
      <c r="S51" s="423"/>
      <c r="T51" s="431"/>
      <c r="U51" s="431"/>
      <c r="V51" s="437"/>
      <c r="W51" s="482"/>
      <c r="X51" s="532"/>
      <c r="Y51" s="592"/>
      <c r="Z51" s="593"/>
      <c r="AA51" s="532"/>
      <c r="AB51" s="594"/>
      <c r="AC51" s="595"/>
      <c r="AD51" s="650">
        <f t="shared" si="0"/>
        <v>0</v>
      </c>
      <c r="AE51" s="344">
        <f t="shared" si="4"/>
        <v>0</v>
      </c>
      <c r="AF51" s="651">
        <f t="shared" si="5"/>
        <v>0</v>
      </c>
      <c r="AG51" s="336">
        <f t="shared" si="13"/>
        <v>0</v>
      </c>
      <c r="AH51" s="652">
        <f t="shared" si="6"/>
        <v>0</v>
      </c>
      <c r="AI51" s="653">
        <f t="shared" si="7"/>
        <v>0</v>
      </c>
      <c r="AJ51" s="653">
        <f t="shared" si="8"/>
        <v>0</v>
      </c>
      <c r="AK51" s="653">
        <f t="shared" si="14"/>
        <v>0</v>
      </c>
      <c r="AL51" s="653">
        <f t="shared" si="9"/>
        <v>0</v>
      </c>
      <c r="AM51" s="1050">
        <f t="shared" si="10"/>
        <v>0</v>
      </c>
      <c r="AN51" s="654">
        <f t="shared" si="11"/>
        <v>0</v>
      </c>
    </row>
    <row r="52" spans="1:40" ht="18" customHeight="1" x14ac:dyDescent="0.25">
      <c r="A52" s="1280"/>
      <c r="B52" s="1270"/>
      <c r="C52" s="1271"/>
      <c r="D52" s="1271"/>
      <c r="E52" s="1272"/>
      <c r="F52" s="1273" t="str">
        <f>IF(D52="","",C52/D52)</f>
        <v/>
      </c>
      <c r="G52" s="1274"/>
      <c r="H52" s="1274"/>
      <c r="I52" s="1283"/>
      <c r="J52" s="530"/>
      <c r="K52" s="530"/>
      <c r="L52" s="530">
        <v>0</v>
      </c>
      <c r="M52" s="530">
        <v>0</v>
      </c>
      <c r="N52" s="530">
        <v>0</v>
      </c>
      <c r="O52" s="1267">
        <f t="shared" si="2"/>
        <v>0</v>
      </c>
      <c r="P52" s="1059" t="str">
        <f t="shared" si="3"/>
        <v/>
      </c>
      <c r="Q52" s="372"/>
      <c r="R52" s="423"/>
      <c r="S52" s="423"/>
      <c r="T52" s="431"/>
      <c r="U52" s="431"/>
      <c r="V52" s="437"/>
      <c r="W52" s="482"/>
      <c r="X52" s="532"/>
      <c r="Y52" s="592"/>
      <c r="Z52" s="593"/>
      <c r="AA52" s="532"/>
      <c r="AB52" s="594"/>
      <c r="AC52" s="595"/>
      <c r="AD52" s="650">
        <f t="shared" si="0"/>
        <v>0</v>
      </c>
      <c r="AE52" s="344">
        <f t="shared" si="4"/>
        <v>0</v>
      </c>
      <c r="AF52" s="651">
        <f t="shared" si="5"/>
        <v>0</v>
      </c>
      <c r="AG52" s="336">
        <f t="shared" si="13"/>
        <v>0</v>
      </c>
      <c r="AH52" s="652">
        <f t="shared" si="6"/>
        <v>0</v>
      </c>
      <c r="AI52" s="653">
        <f t="shared" si="7"/>
        <v>0</v>
      </c>
      <c r="AJ52" s="653">
        <f t="shared" si="8"/>
        <v>0</v>
      </c>
      <c r="AK52" s="653">
        <f t="shared" si="14"/>
        <v>0</v>
      </c>
      <c r="AL52" s="653">
        <f t="shared" si="9"/>
        <v>0</v>
      </c>
      <c r="AM52" s="1050">
        <f t="shared" si="10"/>
        <v>0</v>
      </c>
      <c r="AN52" s="654">
        <f t="shared" si="11"/>
        <v>0</v>
      </c>
    </row>
    <row r="53" spans="1:40" ht="18" customHeight="1" x14ac:dyDescent="0.25">
      <c r="A53" s="1280"/>
      <c r="B53" s="1270"/>
      <c r="C53" s="1271"/>
      <c r="D53" s="1271"/>
      <c r="E53" s="1274"/>
      <c r="F53" s="1273"/>
      <c r="G53" s="1274"/>
      <c r="H53" s="1274"/>
      <c r="I53" s="1282"/>
      <c r="J53" s="530"/>
      <c r="K53" s="530"/>
      <c r="L53" s="530">
        <v>0</v>
      </c>
      <c r="M53" s="530">
        <v>0</v>
      </c>
      <c r="N53" s="530">
        <v>0</v>
      </c>
      <c r="O53" s="1267">
        <f t="shared" si="2"/>
        <v>0</v>
      </c>
      <c r="P53" s="1059" t="str">
        <f t="shared" si="3"/>
        <v/>
      </c>
      <c r="Q53" s="372"/>
      <c r="R53" s="423"/>
      <c r="S53" s="423"/>
      <c r="T53" s="431"/>
      <c r="U53" s="431"/>
      <c r="V53" s="437"/>
      <c r="W53" s="482"/>
      <c r="X53" s="532"/>
      <c r="Y53" s="592"/>
      <c r="Z53" s="593"/>
      <c r="AA53" s="532"/>
      <c r="AB53" s="594"/>
      <c r="AC53" s="595"/>
      <c r="AD53" s="650">
        <f t="shared" si="0"/>
        <v>0</v>
      </c>
      <c r="AE53" s="344">
        <f t="shared" si="4"/>
        <v>0</v>
      </c>
      <c r="AF53" s="651">
        <f t="shared" si="5"/>
        <v>0</v>
      </c>
      <c r="AG53" s="336">
        <f t="shared" si="13"/>
        <v>0</v>
      </c>
      <c r="AH53" s="652">
        <f t="shared" si="6"/>
        <v>0</v>
      </c>
      <c r="AI53" s="653">
        <f t="shared" si="7"/>
        <v>0</v>
      </c>
      <c r="AJ53" s="653">
        <f t="shared" si="8"/>
        <v>0</v>
      </c>
      <c r="AK53" s="653">
        <f t="shared" si="14"/>
        <v>0</v>
      </c>
      <c r="AL53" s="653">
        <f t="shared" si="9"/>
        <v>0</v>
      </c>
      <c r="AM53" s="1050">
        <f t="shared" si="10"/>
        <v>0</v>
      </c>
      <c r="AN53" s="654">
        <f t="shared" si="11"/>
        <v>0</v>
      </c>
    </row>
    <row r="54" spans="1:40" ht="18" customHeight="1" x14ac:dyDescent="0.25">
      <c r="A54" s="394"/>
      <c r="B54" s="1270"/>
      <c r="C54" s="1271"/>
      <c r="D54" s="1271"/>
      <c r="E54" s="1274"/>
      <c r="F54" s="1273" t="str">
        <f t="shared" si="40"/>
        <v/>
      </c>
      <c r="G54" s="1274"/>
      <c r="H54" s="1274"/>
      <c r="I54" s="1274"/>
      <c r="J54" s="1274"/>
      <c r="K54" s="1274"/>
      <c r="L54" s="1274"/>
      <c r="M54" s="1274"/>
      <c r="N54" s="1284"/>
      <c r="O54" s="1267">
        <f t="shared" si="2"/>
        <v>0</v>
      </c>
      <c r="P54" s="1059" t="str">
        <f t="shared" si="3"/>
        <v/>
      </c>
      <c r="Q54" s="372"/>
      <c r="R54" s="423"/>
      <c r="S54" s="423"/>
      <c r="T54" s="431"/>
      <c r="U54" s="431"/>
      <c r="V54" s="437"/>
      <c r="W54" s="482"/>
      <c r="X54" s="532"/>
      <c r="Y54" s="592"/>
      <c r="Z54" s="593"/>
      <c r="AA54" s="532"/>
      <c r="AB54" s="594"/>
      <c r="AC54" s="595"/>
      <c r="AD54" s="650">
        <f t="shared" si="0"/>
        <v>0</v>
      </c>
      <c r="AE54" s="344">
        <f t="shared" si="4"/>
        <v>0</v>
      </c>
      <c r="AF54" s="651">
        <f t="shared" si="5"/>
        <v>0</v>
      </c>
      <c r="AG54" s="336">
        <f t="shared" si="13"/>
        <v>0</v>
      </c>
      <c r="AH54" s="652">
        <f t="shared" si="6"/>
        <v>0</v>
      </c>
      <c r="AI54" s="653">
        <f t="shared" si="7"/>
        <v>0</v>
      </c>
      <c r="AJ54" s="653">
        <f t="shared" si="8"/>
        <v>0</v>
      </c>
      <c r="AK54" s="653">
        <f t="shared" si="14"/>
        <v>0</v>
      </c>
      <c r="AL54" s="653">
        <f t="shared" si="9"/>
        <v>0</v>
      </c>
      <c r="AM54" s="1050">
        <f t="shared" si="10"/>
        <v>0</v>
      </c>
      <c r="AN54" s="654">
        <f t="shared" si="11"/>
        <v>0</v>
      </c>
    </row>
    <row r="55" spans="1:40" ht="18" customHeight="1" x14ac:dyDescent="0.25">
      <c r="A55" s="1269"/>
      <c r="B55" s="1270"/>
      <c r="C55" s="1271"/>
      <c r="D55" s="1271"/>
      <c r="E55" s="1272"/>
      <c r="F55" s="1273" t="str">
        <f t="shared" si="40"/>
        <v/>
      </c>
      <c r="G55" s="1274"/>
      <c r="H55" s="1274"/>
      <c r="I55" s="1274"/>
      <c r="J55" s="1274"/>
      <c r="K55" s="1274"/>
      <c r="L55" s="1274"/>
      <c r="M55" s="1274"/>
      <c r="N55" s="1284"/>
      <c r="O55" s="1267">
        <f t="shared" si="2"/>
        <v>0</v>
      </c>
      <c r="P55" s="1059" t="str">
        <f t="shared" si="3"/>
        <v/>
      </c>
      <c r="Q55" s="372"/>
      <c r="R55" s="423"/>
      <c r="S55" s="423"/>
      <c r="T55" s="431"/>
      <c r="U55" s="431"/>
      <c r="V55" s="437"/>
      <c r="W55" s="482"/>
      <c r="X55" s="532"/>
      <c r="Y55" s="592"/>
      <c r="Z55" s="593"/>
      <c r="AA55" s="532"/>
      <c r="AB55" s="594"/>
      <c r="AC55" s="595"/>
      <c r="AD55" s="650">
        <f t="shared" si="0"/>
        <v>0</v>
      </c>
      <c r="AE55" s="344">
        <f t="shared" si="4"/>
        <v>0</v>
      </c>
      <c r="AF55" s="651">
        <f t="shared" si="5"/>
        <v>0</v>
      </c>
      <c r="AG55" s="336">
        <f t="shared" si="13"/>
        <v>0</v>
      </c>
      <c r="AH55" s="652">
        <f t="shared" si="6"/>
        <v>0</v>
      </c>
      <c r="AI55" s="653">
        <f t="shared" si="7"/>
        <v>0</v>
      </c>
      <c r="AJ55" s="653">
        <f t="shared" si="8"/>
        <v>0</v>
      </c>
      <c r="AK55" s="653">
        <f t="shared" si="14"/>
        <v>0</v>
      </c>
      <c r="AL55" s="653">
        <f t="shared" si="9"/>
        <v>0</v>
      </c>
      <c r="AM55" s="1050">
        <f t="shared" si="10"/>
        <v>0</v>
      </c>
      <c r="AN55" s="654">
        <f t="shared" si="11"/>
        <v>0</v>
      </c>
    </row>
    <row r="56" spans="1:40" ht="18" customHeight="1" x14ac:dyDescent="0.25">
      <c r="A56" s="1280"/>
      <c r="B56" s="1270"/>
      <c r="C56" s="1271"/>
      <c r="D56" s="1271"/>
      <c r="E56" s="1272"/>
      <c r="F56" s="1273" t="str">
        <f t="shared" si="40"/>
        <v/>
      </c>
      <c r="G56" s="1274"/>
      <c r="H56" s="1274"/>
      <c r="I56" s="1274"/>
      <c r="J56" s="1274"/>
      <c r="K56" s="1283"/>
      <c r="L56" s="1283"/>
      <c r="M56" s="1274"/>
      <c r="N56" s="1285"/>
      <c r="O56" s="1267">
        <f t="shared" si="2"/>
        <v>0</v>
      </c>
      <c r="P56" s="1059" t="str">
        <f t="shared" si="3"/>
        <v/>
      </c>
      <c r="Q56" s="372"/>
      <c r="R56" s="423"/>
      <c r="S56" s="423"/>
      <c r="T56" s="431"/>
      <c r="U56" s="431"/>
      <c r="V56" s="437"/>
      <c r="W56" s="482"/>
      <c r="X56" s="532"/>
      <c r="Y56" s="592"/>
      <c r="Z56" s="593"/>
      <c r="AA56" s="532"/>
      <c r="AB56" s="594"/>
      <c r="AC56" s="595"/>
      <c r="AD56" s="650">
        <f t="shared" si="0"/>
        <v>0</v>
      </c>
      <c r="AE56" s="344">
        <f t="shared" si="4"/>
        <v>0</v>
      </c>
      <c r="AF56" s="651">
        <f t="shared" si="5"/>
        <v>0</v>
      </c>
      <c r="AG56" s="336">
        <f t="shared" si="13"/>
        <v>0</v>
      </c>
      <c r="AH56" s="652">
        <f t="shared" si="6"/>
        <v>0</v>
      </c>
      <c r="AI56" s="653">
        <f t="shared" si="7"/>
        <v>0</v>
      </c>
      <c r="AJ56" s="653">
        <f t="shared" si="8"/>
        <v>0</v>
      </c>
      <c r="AK56" s="653">
        <f t="shared" si="14"/>
        <v>0</v>
      </c>
      <c r="AL56" s="653">
        <f t="shared" si="9"/>
        <v>0</v>
      </c>
      <c r="AM56" s="1050">
        <f t="shared" si="10"/>
        <v>0</v>
      </c>
      <c r="AN56" s="654">
        <f t="shared" si="11"/>
        <v>0</v>
      </c>
    </row>
    <row r="57" spans="1:40" ht="18" customHeight="1" x14ac:dyDescent="0.25">
      <c r="A57" s="1280"/>
      <c r="B57" s="1281"/>
      <c r="C57" s="1271"/>
      <c r="D57" s="1271"/>
      <c r="E57" s="1272"/>
      <c r="F57" s="1273" t="str">
        <f t="shared" si="40"/>
        <v/>
      </c>
      <c r="G57" s="1274"/>
      <c r="H57" s="1274"/>
      <c r="I57" s="1274"/>
      <c r="J57" s="1274"/>
      <c r="K57" s="1283"/>
      <c r="L57" s="1283"/>
      <c r="M57" s="1274"/>
      <c r="N57" s="1285"/>
      <c r="O57" s="1267">
        <f t="shared" si="2"/>
        <v>0</v>
      </c>
      <c r="P57" s="1059" t="str">
        <f t="shared" si="3"/>
        <v/>
      </c>
      <c r="Q57" s="372"/>
      <c r="R57" s="423"/>
      <c r="S57" s="423"/>
      <c r="T57" s="431"/>
      <c r="U57" s="431"/>
      <c r="V57" s="437"/>
      <c r="W57" s="482"/>
      <c r="X57" s="532"/>
      <c r="Y57" s="592"/>
      <c r="Z57" s="593"/>
      <c r="AA57" s="532"/>
      <c r="AB57" s="594"/>
      <c r="AC57" s="595"/>
      <c r="AD57" s="650">
        <f t="shared" si="0"/>
        <v>0</v>
      </c>
      <c r="AE57" s="344">
        <f t="shared" si="4"/>
        <v>0</v>
      </c>
      <c r="AF57" s="651">
        <f t="shared" si="5"/>
        <v>0</v>
      </c>
      <c r="AG57" s="336">
        <f t="shared" si="13"/>
        <v>0</v>
      </c>
      <c r="AH57" s="652">
        <f t="shared" si="6"/>
        <v>0</v>
      </c>
      <c r="AI57" s="653">
        <f t="shared" si="7"/>
        <v>0</v>
      </c>
      <c r="AJ57" s="653">
        <f t="shared" si="8"/>
        <v>0</v>
      </c>
      <c r="AK57" s="653">
        <f t="shared" si="14"/>
        <v>0</v>
      </c>
      <c r="AL57" s="653">
        <f t="shared" si="9"/>
        <v>0</v>
      </c>
      <c r="AM57" s="1050">
        <f t="shared" si="10"/>
        <v>0</v>
      </c>
      <c r="AN57" s="654">
        <f t="shared" si="11"/>
        <v>0</v>
      </c>
    </row>
    <row r="58" spans="1:40" ht="18" customHeight="1" x14ac:dyDescent="0.25">
      <c r="A58" s="1280"/>
      <c r="B58" s="1281"/>
      <c r="C58" s="1271"/>
      <c r="D58" s="1271"/>
      <c r="E58" s="1272"/>
      <c r="F58" s="1273" t="str">
        <f t="shared" si="40"/>
        <v/>
      </c>
      <c r="G58" s="1274"/>
      <c r="H58" s="1274"/>
      <c r="I58" s="1274"/>
      <c r="J58" s="1274"/>
      <c r="K58" s="1283"/>
      <c r="L58" s="1283"/>
      <c r="M58" s="1274"/>
      <c r="N58" s="1285"/>
      <c r="O58" s="1267">
        <f t="shared" si="2"/>
        <v>0</v>
      </c>
      <c r="P58" s="1059" t="str">
        <f t="shared" si="3"/>
        <v/>
      </c>
      <c r="Q58" s="372"/>
      <c r="R58" s="423"/>
      <c r="S58" s="423"/>
      <c r="T58" s="431"/>
      <c r="U58" s="431"/>
      <c r="V58" s="437"/>
      <c r="W58" s="482"/>
      <c r="X58" s="532"/>
      <c r="Y58" s="592"/>
      <c r="Z58" s="593"/>
      <c r="AA58" s="532"/>
      <c r="AB58" s="594"/>
      <c r="AC58" s="595"/>
      <c r="AD58" s="650">
        <f t="shared" si="0"/>
        <v>0</v>
      </c>
      <c r="AE58" s="344">
        <f t="shared" si="4"/>
        <v>0</v>
      </c>
      <c r="AF58" s="651">
        <f t="shared" si="5"/>
        <v>0</v>
      </c>
      <c r="AG58" s="336">
        <f t="shared" si="13"/>
        <v>0</v>
      </c>
      <c r="AH58" s="652">
        <f t="shared" si="6"/>
        <v>0</v>
      </c>
      <c r="AI58" s="653">
        <f t="shared" si="7"/>
        <v>0</v>
      </c>
      <c r="AJ58" s="653">
        <f t="shared" si="8"/>
        <v>0</v>
      </c>
      <c r="AK58" s="653">
        <f t="shared" si="14"/>
        <v>0</v>
      </c>
      <c r="AL58" s="653">
        <f t="shared" si="9"/>
        <v>0</v>
      </c>
      <c r="AM58" s="1050">
        <f t="shared" si="10"/>
        <v>0</v>
      </c>
      <c r="AN58" s="654">
        <f t="shared" si="11"/>
        <v>0</v>
      </c>
    </row>
    <row r="59" spans="1:40" ht="18" customHeight="1" x14ac:dyDescent="0.25">
      <c r="A59" s="1280"/>
      <c r="B59" s="1281"/>
      <c r="C59" s="1271"/>
      <c r="D59" s="1271"/>
      <c r="E59" s="1272"/>
      <c r="F59" s="1273" t="str">
        <f t="shared" si="40"/>
        <v/>
      </c>
      <c r="G59" s="1274"/>
      <c r="H59" s="1274"/>
      <c r="I59" s="1274"/>
      <c r="J59" s="1274"/>
      <c r="K59" s="1283"/>
      <c r="L59" s="1283"/>
      <c r="M59" s="1274"/>
      <c r="N59" s="1285"/>
      <c r="O59" s="1267">
        <f t="shared" si="2"/>
        <v>0</v>
      </c>
      <c r="P59" s="1059" t="str">
        <f t="shared" si="3"/>
        <v/>
      </c>
      <c r="Q59" s="372"/>
      <c r="R59" s="423"/>
      <c r="S59" s="423"/>
      <c r="T59" s="431"/>
      <c r="U59" s="431"/>
      <c r="V59" s="437"/>
      <c r="W59" s="482"/>
      <c r="X59" s="532"/>
      <c r="Y59" s="592"/>
      <c r="Z59" s="593"/>
      <c r="AA59" s="532"/>
      <c r="AB59" s="594"/>
      <c r="AC59" s="595"/>
      <c r="AD59" s="650">
        <f t="shared" si="0"/>
        <v>0</v>
      </c>
      <c r="AE59" s="344">
        <f t="shared" si="4"/>
        <v>0</v>
      </c>
      <c r="AF59" s="651">
        <f t="shared" si="5"/>
        <v>0</v>
      </c>
      <c r="AG59" s="336">
        <f t="shared" si="13"/>
        <v>0</v>
      </c>
      <c r="AH59" s="652">
        <f t="shared" si="6"/>
        <v>0</v>
      </c>
      <c r="AI59" s="653">
        <f t="shared" si="7"/>
        <v>0</v>
      </c>
      <c r="AJ59" s="653">
        <f t="shared" si="8"/>
        <v>0</v>
      </c>
      <c r="AK59" s="653">
        <f t="shared" si="14"/>
        <v>0</v>
      </c>
      <c r="AL59" s="653">
        <f t="shared" si="9"/>
        <v>0</v>
      </c>
      <c r="AM59" s="1050">
        <f t="shared" si="10"/>
        <v>0</v>
      </c>
      <c r="AN59" s="654">
        <f t="shared" si="11"/>
        <v>0</v>
      </c>
    </row>
    <row r="60" spans="1:40" ht="18" customHeight="1" x14ac:dyDescent="0.25">
      <c r="A60" s="394" t="s">
        <v>193</v>
      </c>
      <c r="B60" s="1281"/>
      <c r="C60" s="1271"/>
      <c r="D60" s="1271"/>
      <c r="E60" s="1274"/>
      <c r="F60" s="1273" t="str">
        <f t="shared" si="40"/>
        <v/>
      </c>
      <c r="G60" s="1274"/>
      <c r="H60" s="1274"/>
      <c r="I60" s="1274"/>
      <c r="J60" s="1274"/>
      <c r="K60" s="1283"/>
      <c r="L60" s="1283"/>
      <c r="M60" s="1274"/>
      <c r="N60" s="1285"/>
      <c r="O60" s="1267">
        <f t="shared" si="2"/>
        <v>0</v>
      </c>
      <c r="P60" s="1059" t="str">
        <f t="shared" si="3"/>
        <v/>
      </c>
      <c r="Q60" s="372"/>
      <c r="R60" s="425"/>
      <c r="S60" s="423"/>
      <c r="T60" s="431"/>
      <c r="U60" s="431"/>
      <c r="V60" s="437"/>
      <c r="W60" s="482"/>
      <c r="X60" s="596"/>
      <c r="Y60" s="592"/>
      <c r="Z60" s="593"/>
      <c r="AA60" s="532"/>
      <c r="AB60" s="594"/>
      <c r="AC60" s="595"/>
      <c r="AD60" s="650">
        <f t="shared" si="0"/>
        <v>0</v>
      </c>
      <c r="AE60" s="344">
        <f t="shared" si="4"/>
        <v>0</v>
      </c>
      <c r="AF60" s="651">
        <f t="shared" si="5"/>
        <v>0</v>
      </c>
      <c r="AG60" s="336">
        <f t="shared" si="13"/>
        <v>0</v>
      </c>
      <c r="AH60" s="652">
        <f t="shared" si="6"/>
        <v>0</v>
      </c>
      <c r="AI60" s="653">
        <f t="shared" si="7"/>
        <v>0</v>
      </c>
      <c r="AJ60" s="653">
        <f t="shared" si="8"/>
        <v>0</v>
      </c>
      <c r="AK60" s="653">
        <f t="shared" si="14"/>
        <v>0</v>
      </c>
      <c r="AL60" s="653">
        <f t="shared" si="9"/>
        <v>0</v>
      </c>
      <c r="AM60" s="1050">
        <f t="shared" si="10"/>
        <v>0</v>
      </c>
      <c r="AN60" s="654">
        <f t="shared" si="11"/>
        <v>0</v>
      </c>
    </row>
    <row r="61" spans="1:40" ht="18" customHeight="1" x14ac:dyDescent="0.25">
      <c r="A61" s="1269"/>
      <c r="B61" s="1270"/>
      <c r="C61" s="1271"/>
      <c r="D61" s="1271"/>
      <c r="E61" s="1274"/>
      <c r="F61" s="1273" t="str">
        <f t="shared" si="40"/>
        <v/>
      </c>
      <c r="G61" s="1274"/>
      <c r="H61" s="1274"/>
      <c r="I61" s="1274"/>
      <c r="J61" s="1274"/>
      <c r="K61" s="1283"/>
      <c r="L61" s="1283"/>
      <c r="M61" s="1274"/>
      <c r="N61" s="1286"/>
      <c r="O61" s="1267">
        <f t="shared" si="2"/>
        <v>0</v>
      </c>
      <c r="P61" s="1059" t="str">
        <f t="shared" si="3"/>
        <v/>
      </c>
      <c r="Q61" s="371"/>
      <c r="R61" s="425"/>
      <c r="S61" s="423"/>
      <c r="T61" s="431"/>
      <c r="U61" s="431"/>
      <c r="V61" s="437"/>
      <c r="W61" s="482"/>
      <c r="X61" s="596"/>
      <c r="Y61" s="592"/>
      <c r="Z61" s="593"/>
      <c r="AA61" s="532"/>
      <c r="AB61" s="594"/>
      <c r="AC61" s="595"/>
      <c r="AD61" s="650">
        <f t="shared" si="0"/>
        <v>0</v>
      </c>
      <c r="AE61" s="344">
        <f t="shared" si="4"/>
        <v>0</v>
      </c>
      <c r="AF61" s="651">
        <f t="shared" si="5"/>
        <v>0</v>
      </c>
      <c r="AG61" s="336">
        <f t="shared" si="13"/>
        <v>0</v>
      </c>
      <c r="AH61" s="652">
        <f t="shared" si="6"/>
        <v>0</v>
      </c>
      <c r="AI61" s="653">
        <f t="shared" si="7"/>
        <v>0</v>
      </c>
      <c r="AJ61" s="653">
        <f t="shared" si="8"/>
        <v>0</v>
      </c>
      <c r="AK61" s="653">
        <f t="shared" si="14"/>
        <v>0</v>
      </c>
      <c r="AL61" s="653">
        <f t="shared" si="9"/>
        <v>0</v>
      </c>
      <c r="AM61" s="1050">
        <f t="shared" si="10"/>
        <v>0</v>
      </c>
      <c r="AN61" s="654">
        <f t="shared" si="11"/>
        <v>0</v>
      </c>
    </row>
    <row r="62" spans="1:40" ht="18" customHeight="1" x14ac:dyDescent="0.25">
      <c r="A62" s="1269"/>
      <c r="B62" s="1270"/>
      <c r="C62" s="1271"/>
      <c r="D62" s="1271"/>
      <c r="E62" s="1274"/>
      <c r="F62" s="1273" t="str">
        <f t="shared" si="40"/>
        <v/>
      </c>
      <c r="G62" s="1274"/>
      <c r="H62" s="1274"/>
      <c r="I62" s="1274"/>
      <c r="J62" s="1274"/>
      <c r="K62" s="1287"/>
      <c r="L62" s="1287"/>
      <c r="M62" s="1274"/>
      <c r="N62" s="1288"/>
      <c r="O62" s="1267">
        <f t="shared" si="2"/>
        <v>0</v>
      </c>
      <c r="P62" s="1059" t="str">
        <f t="shared" si="3"/>
        <v/>
      </c>
      <c r="Q62" s="371"/>
      <c r="R62" s="425"/>
      <c r="S62" s="423"/>
      <c r="T62" s="431"/>
      <c r="U62" s="431"/>
      <c r="V62" s="437"/>
      <c r="W62" s="482"/>
      <c r="X62" s="596"/>
      <c r="Y62" s="592"/>
      <c r="Z62" s="593"/>
      <c r="AA62" s="532"/>
      <c r="AB62" s="594"/>
      <c r="AC62" s="595"/>
      <c r="AD62" s="650">
        <f t="shared" si="0"/>
        <v>0</v>
      </c>
      <c r="AE62" s="344">
        <f t="shared" si="4"/>
        <v>0</v>
      </c>
      <c r="AF62" s="651">
        <f t="shared" si="5"/>
        <v>0</v>
      </c>
      <c r="AG62" s="336">
        <f t="shared" si="13"/>
        <v>0</v>
      </c>
      <c r="AH62" s="652">
        <f t="shared" si="6"/>
        <v>0</v>
      </c>
      <c r="AI62" s="653">
        <f t="shared" si="7"/>
        <v>0</v>
      </c>
      <c r="AJ62" s="653">
        <f t="shared" si="8"/>
        <v>0</v>
      </c>
      <c r="AK62" s="653">
        <f t="shared" si="14"/>
        <v>0</v>
      </c>
      <c r="AL62" s="653">
        <f t="shared" si="9"/>
        <v>0</v>
      </c>
      <c r="AM62" s="1050">
        <f t="shared" si="10"/>
        <v>0</v>
      </c>
      <c r="AN62" s="654">
        <f t="shared" si="11"/>
        <v>0</v>
      </c>
    </row>
    <row r="63" spans="1:40" ht="18" customHeight="1" x14ac:dyDescent="0.25">
      <c r="A63" s="1269"/>
      <c r="B63" s="1270"/>
      <c r="C63" s="1271"/>
      <c r="D63" s="1271"/>
      <c r="E63" s="1274"/>
      <c r="F63" s="1273" t="str">
        <f t="shared" si="40"/>
        <v/>
      </c>
      <c r="G63" s="1274"/>
      <c r="H63" s="1274"/>
      <c r="I63" s="1274"/>
      <c r="J63" s="1274"/>
      <c r="K63" s="1287"/>
      <c r="L63" s="1287"/>
      <c r="M63" s="1274"/>
      <c r="N63" s="1288"/>
      <c r="O63" s="1267">
        <f t="shared" si="2"/>
        <v>0</v>
      </c>
      <c r="P63" s="1059" t="str">
        <f t="shared" si="3"/>
        <v/>
      </c>
      <c r="Q63" s="371"/>
      <c r="R63" s="425"/>
      <c r="S63" s="423"/>
      <c r="T63" s="431"/>
      <c r="U63" s="431"/>
      <c r="V63" s="437"/>
      <c r="W63" s="482"/>
      <c r="X63" s="596"/>
      <c r="Y63" s="592"/>
      <c r="Z63" s="593"/>
      <c r="AA63" s="532"/>
      <c r="AB63" s="594"/>
      <c r="AC63" s="595"/>
      <c r="AD63" s="650">
        <f t="shared" si="0"/>
        <v>0</v>
      </c>
      <c r="AE63" s="344">
        <f t="shared" si="4"/>
        <v>0</v>
      </c>
      <c r="AF63" s="651">
        <f t="shared" si="5"/>
        <v>0</v>
      </c>
      <c r="AG63" s="336">
        <f t="shared" si="13"/>
        <v>0</v>
      </c>
      <c r="AH63" s="652">
        <f t="shared" si="6"/>
        <v>0</v>
      </c>
      <c r="AI63" s="653">
        <f t="shared" si="7"/>
        <v>0</v>
      </c>
      <c r="AJ63" s="653">
        <f t="shared" si="8"/>
        <v>0</v>
      </c>
      <c r="AK63" s="653">
        <f t="shared" si="14"/>
        <v>0</v>
      </c>
      <c r="AL63" s="653">
        <f t="shared" si="9"/>
        <v>0</v>
      </c>
      <c r="AM63" s="1050">
        <f t="shared" si="10"/>
        <v>0</v>
      </c>
      <c r="AN63" s="654">
        <f t="shared" si="11"/>
        <v>0</v>
      </c>
    </row>
    <row r="64" spans="1:40" ht="18" customHeight="1" x14ac:dyDescent="0.25">
      <c r="A64" s="1269"/>
      <c r="B64" s="1270"/>
      <c r="C64" s="1271"/>
      <c r="D64" s="1271"/>
      <c r="E64" s="1274"/>
      <c r="F64" s="1273" t="str">
        <f t="shared" si="40"/>
        <v/>
      </c>
      <c r="G64" s="1274"/>
      <c r="H64" s="1274"/>
      <c r="I64" s="1274"/>
      <c r="J64" s="1274"/>
      <c r="K64" s="1287"/>
      <c r="L64" s="1287"/>
      <c r="M64" s="1274"/>
      <c r="N64" s="1288"/>
      <c r="O64" s="1267">
        <f t="shared" si="2"/>
        <v>0</v>
      </c>
      <c r="P64" s="1059" t="str">
        <f t="shared" si="3"/>
        <v/>
      </c>
      <c r="Q64" s="371"/>
      <c r="R64" s="425"/>
      <c r="S64" s="423"/>
      <c r="T64" s="431"/>
      <c r="U64" s="431"/>
      <c r="V64" s="437"/>
      <c r="W64" s="482"/>
      <c r="X64" s="596"/>
      <c r="Y64" s="592"/>
      <c r="Z64" s="593"/>
      <c r="AA64" s="532"/>
      <c r="AB64" s="594"/>
      <c r="AC64" s="595"/>
      <c r="AD64" s="650">
        <f t="shared" si="0"/>
        <v>0</v>
      </c>
      <c r="AE64" s="344">
        <f t="shared" si="4"/>
        <v>0</v>
      </c>
      <c r="AF64" s="651">
        <f t="shared" si="5"/>
        <v>0</v>
      </c>
      <c r="AG64" s="336">
        <f t="shared" si="13"/>
        <v>0</v>
      </c>
      <c r="AH64" s="652">
        <f t="shared" si="6"/>
        <v>0</v>
      </c>
      <c r="AI64" s="653">
        <f t="shared" si="7"/>
        <v>0</v>
      </c>
      <c r="AJ64" s="653">
        <f t="shared" si="8"/>
        <v>0</v>
      </c>
      <c r="AK64" s="653">
        <f t="shared" si="14"/>
        <v>0</v>
      </c>
      <c r="AL64" s="653">
        <f t="shared" si="9"/>
        <v>0</v>
      </c>
      <c r="AM64" s="1050">
        <f t="shared" si="10"/>
        <v>0</v>
      </c>
      <c r="AN64" s="654">
        <f t="shared" si="11"/>
        <v>0</v>
      </c>
    </row>
    <row r="65" spans="1:40" ht="18" customHeight="1" x14ac:dyDescent="0.25">
      <c r="A65" s="1269"/>
      <c r="B65" s="1270"/>
      <c r="C65" s="1271"/>
      <c r="D65" s="1271"/>
      <c r="E65" s="1274"/>
      <c r="F65" s="1273" t="str">
        <f t="shared" si="40"/>
        <v/>
      </c>
      <c r="G65" s="1274"/>
      <c r="H65" s="1274"/>
      <c r="I65" s="1274"/>
      <c r="J65" s="1274"/>
      <c r="K65" s="1287"/>
      <c r="L65" s="1287"/>
      <c r="M65" s="1274"/>
      <c r="N65" s="1288"/>
      <c r="O65" s="1267">
        <f t="shared" si="2"/>
        <v>0</v>
      </c>
      <c r="P65" s="1059" t="str">
        <f t="shared" si="3"/>
        <v/>
      </c>
      <c r="Q65" s="371"/>
      <c r="R65" s="425"/>
      <c r="S65" s="423"/>
      <c r="T65" s="431"/>
      <c r="U65" s="431"/>
      <c r="V65" s="437"/>
      <c r="W65" s="482"/>
      <c r="X65" s="596"/>
      <c r="Y65" s="592"/>
      <c r="Z65" s="593"/>
      <c r="AA65" s="532"/>
      <c r="AB65" s="594"/>
      <c r="AC65" s="595"/>
      <c r="AD65" s="650">
        <f t="shared" si="0"/>
        <v>0</v>
      </c>
      <c r="AE65" s="344">
        <f t="shared" si="4"/>
        <v>0</v>
      </c>
      <c r="AF65" s="651">
        <f t="shared" si="5"/>
        <v>0</v>
      </c>
      <c r="AG65" s="336">
        <f t="shared" si="13"/>
        <v>0</v>
      </c>
      <c r="AH65" s="652">
        <f t="shared" si="6"/>
        <v>0</v>
      </c>
      <c r="AI65" s="653">
        <f t="shared" si="7"/>
        <v>0</v>
      </c>
      <c r="AJ65" s="653">
        <f t="shared" si="8"/>
        <v>0</v>
      </c>
      <c r="AK65" s="653">
        <f t="shared" si="14"/>
        <v>0</v>
      </c>
      <c r="AL65" s="653">
        <f t="shared" si="9"/>
        <v>0</v>
      </c>
      <c r="AM65" s="1050">
        <f t="shared" si="10"/>
        <v>0</v>
      </c>
      <c r="AN65" s="654">
        <f t="shared" si="11"/>
        <v>0</v>
      </c>
    </row>
    <row r="66" spans="1:40" ht="18" customHeight="1" x14ac:dyDescent="0.25">
      <c r="A66" s="1269"/>
      <c r="B66" s="1281"/>
      <c r="C66" s="1271"/>
      <c r="D66" s="1271"/>
      <c r="E66" s="1289"/>
      <c r="F66" s="1273" t="str">
        <f t="shared" si="40"/>
        <v/>
      </c>
      <c r="G66" s="1289"/>
      <c r="H66" s="1290"/>
      <c r="I66" s="1274"/>
      <c r="J66" s="1274"/>
      <c r="K66" s="1287"/>
      <c r="L66" s="1287"/>
      <c r="M66" s="1274"/>
      <c r="N66" s="1288"/>
      <c r="O66" s="1267">
        <f t="shared" si="2"/>
        <v>0</v>
      </c>
      <c r="P66" s="1059" t="str">
        <f t="shared" si="3"/>
        <v/>
      </c>
      <c r="Q66" s="371"/>
      <c r="R66" s="425"/>
      <c r="S66" s="423"/>
      <c r="T66" s="431"/>
      <c r="U66" s="431"/>
      <c r="V66" s="437"/>
      <c r="W66" s="482"/>
      <c r="X66" s="596"/>
      <c r="Y66" s="592"/>
      <c r="Z66" s="593"/>
      <c r="AA66" s="532"/>
      <c r="AB66" s="594"/>
      <c r="AC66" s="595"/>
      <c r="AD66" s="650">
        <f t="shared" si="0"/>
        <v>0</v>
      </c>
      <c r="AE66" s="344">
        <f t="shared" si="4"/>
        <v>0</v>
      </c>
      <c r="AF66" s="651">
        <f t="shared" si="5"/>
        <v>0</v>
      </c>
      <c r="AG66" s="336">
        <f t="shared" si="13"/>
        <v>0</v>
      </c>
      <c r="AH66" s="652">
        <f t="shared" si="6"/>
        <v>0</v>
      </c>
      <c r="AI66" s="653">
        <f t="shared" si="7"/>
        <v>0</v>
      </c>
      <c r="AJ66" s="653">
        <f t="shared" si="8"/>
        <v>0</v>
      </c>
      <c r="AK66" s="653">
        <f t="shared" si="14"/>
        <v>0</v>
      </c>
      <c r="AL66" s="653">
        <f t="shared" si="9"/>
        <v>0</v>
      </c>
      <c r="AM66" s="1050">
        <f t="shared" si="10"/>
        <v>0</v>
      </c>
      <c r="AN66" s="654">
        <f t="shared" si="11"/>
        <v>0</v>
      </c>
    </row>
    <row r="67" spans="1:40" ht="18" customHeight="1" x14ac:dyDescent="0.25">
      <c r="A67" s="1269"/>
      <c r="B67" s="1281"/>
      <c r="C67" s="1271"/>
      <c r="D67" s="1271"/>
      <c r="E67" s="1289"/>
      <c r="F67" s="1273" t="str">
        <f t="shared" si="40"/>
        <v/>
      </c>
      <c r="G67" s="1289"/>
      <c r="H67" s="1290"/>
      <c r="I67" s="1274"/>
      <c r="J67" s="1274"/>
      <c r="K67" s="1287"/>
      <c r="L67" s="1287"/>
      <c r="M67" s="1274"/>
      <c r="N67" s="1288"/>
      <c r="O67" s="1267">
        <f t="shared" si="2"/>
        <v>0</v>
      </c>
      <c r="P67" s="1059" t="str">
        <f t="shared" si="3"/>
        <v/>
      </c>
      <c r="Q67" s="371"/>
      <c r="R67" s="425"/>
      <c r="S67" s="423"/>
      <c r="T67" s="431"/>
      <c r="U67" s="431"/>
      <c r="V67" s="437"/>
      <c r="W67" s="482"/>
      <c r="X67" s="596"/>
      <c r="Y67" s="592"/>
      <c r="Z67" s="593"/>
      <c r="AA67" s="532"/>
      <c r="AB67" s="594"/>
      <c r="AC67" s="595"/>
      <c r="AD67" s="650">
        <f t="shared" si="0"/>
        <v>0</v>
      </c>
      <c r="AE67" s="344">
        <f t="shared" si="4"/>
        <v>0</v>
      </c>
      <c r="AF67" s="651">
        <f t="shared" si="5"/>
        <v>0</v>
      </c>
      <c r="AG67" s="336">
        <f t="shared" si="13"/>
        <v>0</v>
      </c>
      <c r="AH67" s="652">
        <f t="shared" si="6"/>
        <v>0</v>
      </c>
      <c r="AI67" s="653">
        <f t="shared" si="7"/>
        <v>0</v>
      </c>
      <c r="AJ67" s="653">
        <f t="shared" si="8"/>
        <v>0</v>
      </c>
      <c r="AK67" s="653">
        <f t="shared" si="14"/>
        <v>0</v>
      </c>
      <c r="AL67" s="653">
        <f t="shared" si="9"/>
        <v>0</v>
      </c>
      <c r="AM67" s="1050">
        <f t="shared" si="10"/>
        <v>0</v>
      </c>
      <c r="AN67" s="654">
        <f t="shared" si="11"/>
        <v>0</v>
      </c>
    </row>
    <row r="68" spans="1:40" ht="18" customHeight="1" x14ac:dyDescent="0.25">
      <c r="A68" s="1269"/>
      <c r="B68" s="1281"/>
      <c r="C68" s="1271"/>
      <c r="D68" s="1271"/>
      <c r="E68" s="1289"/>
      <c r="F68" s="1273" t="str">
        <f t="shared" si="40"/>
        <v/>
      </c>
      <c r="G68" s="1289"/>
      <c r="H68" s="1290"/>
      <c r="I68" s="1274"/>
      <c r="J68" s="1274"/>
      <c r="K68" s="1287"/>
      <c r="L68" s="1287"/>
      <c r="M68" s="1274"/>
      <c r="N68" s="1288"/>
      <c r="O68" s="1267">
        <f t="shared" si="2"/>
        <v>0</v>
      </c>
      <c r="P68" s="1059" t="str">
        <f t="shared" si="3"/>
        <v/>
      </c>
      <c r="Q68" s="371"/>
      <c r="R68" s="425"/>
      <c r="S68" s="423"/>
      <c r="T68" s="431"/>
      <c r="U68" s="431"/>
      <c r="V68" s="437"/>
      <c r="W68" s="482"/>
      <c r="X68" s="596"/>
      <c r="Y68" s="592"/>
      <c r="Z68" s="593"/>
      <c r="AA68" s="532"/>
      <c r="AB68" s="594"/>
      <c r="AC68" s="595"/>
      <c r="AD68" s="650">
        <f t="shared" si="0"/>
        <v>0</v>
      </c>
      <c r="AE68" s="344">
        <f t="shared" si="4"/>
        <v>0</v>
      </c>
      <c r="AF68" s="651">
        <f t="shared" si="5"/>
        <v>0</v>
      </c>
      <c r="AG68" s="336">
        <f t="shared" si="13"/>
        <v>0</v>
      </c>
      <c r="AH68" s="652">
        <f t="shared" si="6"/>
        <v>0</v>
      </c>
      <c r="AI68" s="653">
        <f t="shared" si="7"/>
        <v>0</v>
      </c>
      <c r="AJ68" s="653">
        <f t="shared" si="8"/>
        <v>0</v>
      </c>
      <c r="AK68" s="653">
        <f t="shared" si="14"/>
        <v>0</v>
      </c>
      <c r="AL68" s="653">
        <f t="shared" si="9"/>
        <v>0</v>
      </c>
      <c r="AM68" s="1050">
        <f t="shared" si="10"/>
        <v>0</v>
      </c>
      <c r="AN68" s="654">
        <f t="shared" si="11"/>
        <v>0</v>
      </c>
    </row>
    <row r="69" spans="1:40" ht="18" customHeight="1" x14ac:dyDescent="0.25">
      <c r="A69" s="1269"/>
      <c r="B69" s="1281"/>
      <c r="C69" s="1271"/>
      <c r="D69" s="1271"/>
      <c r="E69" s="1289"/>
      <c r="F69" s="1273" t="str">
        <f t="shared" si="40"/>
        <v/>
      </c>
      <c r="G69" s="1289"/>
      <c r="H69" s="1290"/>
      <c r="I69" s="1274"/>
      <c r="J69" s="1274"/>
      <c r="K69" s="1287"/>
      <c r="L69" s="1287"/>
      <c r="M69" s="1274"/>
      <c r="N69" s="1288"/>
      <c r="O69" s="1267">
        <f t="shared" si="2"/>
        <v>0</v>
      </c>
      <c r="P69" s="1059" t="str">
        <f t="shared" si="3"/>
        <v/>
      </c>
      <c r="Q69" s="371"/>
      <c r="R69" s="425"/>
      <c r="S69" s="423"/>
      <c r="T69" s="431"/>
      <c r="U69" s="431"/>
      <c r="V69" s="437"/>
      <c r="W69" s="482"/>
      <c r="X69" s="596"/>
      <c r="Y69" s="592"/>
      <c r="Z69" s="593"/>
      <c r="AA69" s="532"/>
      <c r="AB69" s="594"/>
      <c r="AC69" s="595"/>
      <c r="AD69" s="650">
        <f t="shared" si="0"/>
        <v>0</v>
      </c>
      <c r="AE69" s="344">
        <f t="shared" si="4"/>
        <v>0</v>
      </c>
      <c r="AF69" s="651">
        <f t="shared" si="5"/>
        <v>0</v>
      </c>
      <c r="AG69" s="336">
        <f t="shared" si="13"/>
        <v>0</v>
      </c>
      <c r="AH69" s="652">
        <f t="shared" si="6"/>
        <v>0</v>
      </c>
      <c r="AI69" s="653">
        <f t="shared" si="7"/>
        <v>0</v>
      </c>
      <c r="AJ69" s="653">
        <f t="shared" si="8"/>
        <v>0</v>
      </c>
      <c r="AK69" s="653">
        <f t="shared" si="14"/>
        <v>0</v>
      </c>
      <c r="AL69" s="653">
        <f t="shared" si="9"/>
        <v>0</v>
      </c>
      <c r="AM69" s="1050">
        <f t="shared" si="10"/>
        <v>0</v>
      </c>
      <c r="AN69" s="654">
        <f t="shared" si="11"/>
        <v>0</v>
      </c>
    </row>
    <row r="70" spans="1:40" ht="18" customHeight="1" x14ac:dyDescent="0.25">
      <c r="A70" s="1269"/>
      <c r="B70" s="1281"/>
      <c r="C70" s="1271"/>
      <c r="D70" s="1271"/>
      <c r="E70" s="1289"/>
      <c r="F70" s="1273" t="str">
        <f t="shared" si="40"/>
        <v/>
      </c>
      <c r="G70" s="1289"/>
      <c r="H70" s="1290"/>
      <c r="I70" s="1274"/>
      <c r="J70" s="1274"/>
      <c r="K70" s="1287"/>
      <c r="L70" s="1287"/>
      <c r="M70" s="1274"/>
      <c r="N70" s="1288"/>
      <c r="O70" s="1267">
        <f t="shared" si="2"/>
        <v>0</v>
      </c>
      <c r="P70" s="1059" t="str">
        <f t="shared" si="3"/>
        <v/>
      </c>
      <c r="Q70" s="371"/>
      <c r="R70" s="425"/>
      <c r="S70" s="423"/>
      <c r="T70" s="431"/>
      <c r="U70" s="431"/>
      <c r="V70" s="437"/>
      <c r="W70" s="482"/>
      <c r="X70" s="596"/>
      <c r="Y70" s="592"/>
      <c r="Z70" s="593"/>
      <c r="AA70" s="532"/>
      <c r="AB70" s="594"/>
      <c r="AC70" s="595"/>
      <c r="AD70" s="650">
        <f t="shared" si="0"/>
        <v>0</v>
      </c>
      <c r="AE70" s="344">
        <f t="shared" si="4"/>
        <v>0</v>
      </c>
      <c r="AF70" s="651">
        <f t="shared" si="5"/>
        <v>0</v>
      </c>
      <c r="AG70" s="336">
        <f t="shared" si="13"/>
        <v>0</v>
      </c>
      <c r="AH70" s="652">
        <f t="shared" si="6"/>
        <v>0</v>
      </c>
      <c r="AI70" s="653">
        <f t="shared" si="7"/>
        <v>0</v>
      </c>
      <c r="AJ70" s="653">
        <f t="shared" si="8"/>
        <v>0</v>
      </c>
      <c r="AK70" s="653">
        <f t="shared" si="14"/>
        <v>0</v>
      </c>
      <c r="AL70" s="653">
        <f t="shared" si="9"/>
        <v>0</v>
      </c>
      <c r="AM70" s="1050">
        <f t="shared" si="10"/>
        <v>0</v>
      </c>
      <c r="AN70" s="654">
        <f t="shared" si="11"/>
        <v>0</v>
      </c>
    </row>
    <row r="71" spans="1:40" ht="18" customHeight="1" x14ac:dyDescent="0.25">
      <c r="A71" s="1269"/>
      <c r="B71" s="1281"/>
      <c r="C71" s="1271"/>
      <c r="D71" s="1271"/>
      <c r="E71" s="1289"/>
      <c r="F71" s="1273" t="str">
        <f t="shared" si="40"/>
        <v/>
      </c>
      <c r="G71" s="1289"/>
      <c r="H71" s="1290"/>
      <c r="I71" s="1274"/>
      <c r="J71" s="1274"/>
      <c r="K71" s="1287"/>
      <c r="L71" s="1287"/>
      <c r="M71" s="1274"/>
      <c r="N71" s="1288"/>
      <c r="O71" s="1267">
        <f t="shared" si="2"/>
        <v>0</v>
      </c>
      <c r="P71" s="1059" t="str">
        <f t="shared" si="3"/>
        <v/>
      </c>
      <c r="Q71" s="371"/>
      <c r="R71" s="425"/>
      <c r="S71" s="423"/>
      <c r="T71" s="431"/>
      <c r="U71" s="431"/>
      <c r="V71" s="437"/>
      <c r="W71" s="482"/>
      <c r="X71" s="596"/>
      <c r="Y71" s="592"/>
      <c r="Z71" s="593"/>
      <c r="AA71" s="532"/>
      <c r="AB71" s="594"/>
      <c r="AC71" s="595"/>
      <c r="AD71" s="650">
        <f t="shared" si="0"/>
        <v>0</v>
      </c>
      <c r="AE71" s="344">
        <f t="shared" si="4"/>
        <v>0</v>
      </c>
      <c r="AF71" s="651">
        <f t="shared" si="5"/>
        <v>0</v>
      </c>
      <c r="AG71" s="336">
        <f t="shared" si="13"/>
        <v>0</v>
      </c>
      <c r="AH71" s="652">
        <f t="shared" si="6"/>
        <v>0</v>
      </c>
      <c r="AI71" s="653">
        <f t="shared" si="7"/>
        <v>0</v>
      </c>
      <c r="AJ71" s="653">
        <f t="shared" si="8"/>
        <v>0</v>
      </c>
      <c r="AK71" s="653">
        <f t="shared" si="14"/>
        <v>0</v>
      </c>
      <c r="AL71" s="653">
        <f t="shared" si="9"/>
        <v>0</v>
      </c>
      <c r="AM71" s="1050">
        <f t="shared" si="10"/>
        <v>0</v>
      </c>
      <c r="AN71" s="654">
        <f t="shared" si="11"/>
        <v>0</v>
      </c>
    </row>
    <row r="72" spans="1:40" ht="18" customHeight="1" thickBot="1" x14ac:dyDescent="0.3">
      <c r="A72" s="1291"/>
      <c r="B72" s="1292"/>
      <c r="C72" s="1293"/>
      <c r="D72" s="1293"/>
      <c r="E72" s="1294"/>
      <c r="F72" s="1295" t="str">
        <f t="shared" si="40"/>
        <v/>
      </c>
      <c r="G72" s="1294"/>
      <c r="H72" s="1296"/>
      <c r="I72" s="1297"/>
      <c r="J72" s="1297"/>
      <c r="K72" s="1298"/>
      <c r="L72" s="1298"/>
      <c r="M72" s="1297"/>
      <c r="N72" s="1299"/>
      <c r="O72" s="1268">
        <f>SUM(G72:N72)</f>
        <v>0</v>
      </c>
      <c r="P72" s="629" t="str">
        <f t="shared" ref="P72" si="41">IF(F72="","",O72-ROUND(E72*F72,0))</f>
        <v/>
      </c>
      <c r="Q72" s="371"/>
      <c r="R72" s="425"/>
      <c r="S72" s="423"/>
      <c r="T72" s="431"/>
      <c r="U72" s="431"/>
      <c r="V72" s="437"/>
      <c r="W72" s="482"/>
      <c r="X72" s="596"/>
      <c r="Y72" s="592"/>
      <c r="Z72" s="593"/>
      <c r="AA72" s="532"/>
      <c r="AB72" s="594"/>
      <c r="AC72" s="595"/>
      <c r="AD72" s="345">
        <f t="shared" si="0"/>
        <v>0</v>
      </c>
      <c r="AE72" s="343">
        <f t="shared" si="4"/>
        <v>0</v>
      </c>
      <c r="AF72" s="531">
        <f t="shared" si="5"/>
        <v>0</v>
      </c>
      <c r="AG72" s="335">
        <f t="shared" si="13"/>
        <v>0</v>
      </c>
      <c r="AH72" s="652">
        <f t="shared" si="6"/>
        <v>0</v>
      </c>
      <c r="AI72" s="653">
        <f t="shared" si="7"/>
        <v>0</v>
      </c>
      <c r="AJ72" s="653">
        <f t="shared" si="8"/>
        <v>0</v>
      </c>
      <c r="AK72" s="653">
        <f t="shared" si="14"/>
        <v>0</v>
      </c>
      <c r="AL72" s="653">
        <f t="shared" si="9"/>
        <v>0</v>
      </c>
      <c r="AM72" s="594">
        <f t="shared" si="10"/>
        <v>0</v>
      </c>
      <c r="AN72" s="654">
        <f t="shared" si="11"/>
        <v>0</v>
      </c>
    </row>
    <row r="73" spans="1:40" ht="18" customHeight="1" thickTop="1" thickBot="1" x14ac:dyDescent="0.3">
      <c r="A73" s="160" t="s">
        <v>1</v>
      </c>
      <c r="B73" s="161"/>
      <c r="C73" s="327" t="str">
        <f>IF(SUM(C12:C72)=0,"",SUM(C12:C72))</f>
        <v/>
      </c>
      <c r="D73" s="327" t="str">
        <f>IF(SUM(D12:D72)=0,"",SUM(D12:D72))</f>
        <v/>
      </c>
      <c r="E73" s="197" t="str">
        <f>IF(SUM(E12:E72)=0,"",SUM(E12:E72))</f>
        <v/>
      </c>
      <c r="F73" s="264" t="str">
        <f>IF(D73="","",C73/D73)</f>
        <v/>
      </c>
      <c r="G73" s="238">
        <f>SUM(G12:G72)</f>
        <v>0</v>
      </c>
      <c r="H73" s="238">
        <f>ROUND(SUM(H12:H72),2)</f>
        <v>0</v>
      </c>
      <c r="I73" s="238">
        <f>ROUND(SUM(I12:I72),2)</f>
        <v>0</v>
      </c>
      <c r="J73" s="238">
        <f>ROUND(SUM(J12:J72),2)</f>
        <v>0</v>
      </c>
      <c r="K73" s="235">
        <f>SUM(K12:K72)</f>
        <v>0</v>
      </c>
      <c r="L73" s="235">
        <f>SUM(L12:L72)</f>
        <v>0</v>
      </c>
      <c r="M73" s="235">
        <f>SUM(M12:M72)</f>
        <v>0</v>
      </c>
      <c r="N73" s="239">
        <f>SUM(N12:N72)</f>
        <v>0</v>
      </c>
      <c r="O73" s="633">
        <f>ROUND(SUM(G73:N73),2)</f>
        <v>0</v>
      </c>
      <c r="P73" s="630">
        <f>ROUND(SUM(P12:P72),2)</f>
        <v>0</v>
      </c>
      <c r="Q73" s="373"/>
      <c r="R73" s="424"/>
      <c r="S73" s="424"/>
      <c r="T73" s="432"/>
      <c r="U73" s="432"/>
      <c r="V73" s="438"/>
      <c r="W73" s="483"/>
      <c r="X73" s="597"/>
      <c r="Y73" s="598"/>
      <c r="Z73" s="599"/>
      <c r="AA73" s="597"/>
      <c r="AB73" s="600"/>
      <c r="AC73" s="601"/>
      <c r="AD73" s="655">
        <f>SUM(AD12:AD72)</f>
        <v>0</v>
      </c>
      <c r="AE73" s="656">
        <f>SUM(AE12:AE72)</f>
        <v>0</v>
      </c>
      <c r="AF73" s="657"/>
      <c r="AG73" s="658">
        <f t="shared" ref="AG73:AN73" si="42">SUM(AG12:AG72)</f>
        <v>0</v>
      </c>
      <c r="AH73" s="659">
        <f t="shared" si="42"/>
        <v>0</v>
      </c>
      <c r="AI73" s="656">
        <f t="shared" si="42"/>
        <v>0</v>
      </c>
      <c r="AJ73" s="656">
        <f t="shared" si="42"/>
        <v>0</v>
      </c>
      <c r="AK73" s="656">
        <f t="shared" si="42"/>
        <v>0</v>
      </c>
      <c r="AL73" s="658">
        <f t="shared" si="42"/>
        <v>0</v>
      </c>
      <c r="AM73" s="660">
        <f t="shared" si="42"/>
        <v>0</v>
      </c>
      <c r="AN73" s="661">
        <f t="shared" si="42"/>
        <v>0</v>
      </c>
    </row>
    <row r="74" spans="1:40" ht="18" customHeight="1" thickTop="1" thickBot="1" x14ac:dyDescent="0.3">
      <c r="A74" s="160" t="s">
        <v>49</v>
      </c>
      <c r="B74" s="161"/>
      <c r="C74" s="161"/>
      <c r="D74" s="161"/>
      <c r="E74" s="162"/>
      <c r="F74" s="522">
        <v>0</v>
      </c>
      <c r="G74" s="238">
        <f>G73*F74</f>
        <v>0</v>
      </c>
      <c r="H74" s="238">
        <f>ROUND(H73*F74,2)</f>
        <v>0</v>
      </c>
      <c r="I74" s="238">
        <f>ROUND(I73*F74,2)</f>
        <v>0</v>
      </c>
      <c r="J74" s="238">
        <f>ROUND(J73*F74,2)</f>
        <v>0</v>
      </c>
      <c r="K74" s="235">
        <f>K73*F74</f>
        <v>0</v>
      </c>
      <c r="L74" s="235">
        <f>L73*F74</f>
        <v>0</v>
      </c>
      <c r="M74" s="235">
        <f>M73*F74</f>
        <v>0</v>
      </c>
      <c r="N74" s="239">
        <f>N73*F74</f>
        <v>0</v>
      </c>
      <c r="O74" s="236">
        <f>ROUND(SUM(G74:N74),2)</f>
        <v>0</v>
      </c>
      <c r="P74" s="631"/>
      <c r="Q74" s="419"/>
      <c r="R74" s="426"/>
      <c r="S74" s="426"/>
      <c r="T74" s="488"/>
      <c r="U74" s="488"/>
      <c r="V74" s="489"/>
      <c r="W74" s="484"/>
      <c r="X74" s="602"/>
      <c r="Y74" s="603"/>
      <c r="Z74" s="604"/>
      <c r="AA74" s="605"/>
      <c r="AB74" s="604"/>
      <c r="AC74" s="606"/>
      <c r="AD74" s="550"/>
      <c r="AE74" s="551"/>
      <c r="AF74" s="551"/>
      <c r="AG74" s="551"/>
      <c r="AH74" s="552"/>
      <c r="AI74" s="551"/>
      <c r="AJ74" s="551"/>
      <c r="AK74" s="551"/>
      <c r="AL74" s="551"/>
      <c r="AM74" s="551"/>
      <c r="AN74" s="556"/>
    </row>
    <row r="75" spans="1:40" ht="18" customHeight="1" thickTop="1" thickBot="1" x14ac:dyDescent="0.3">
      <c r="A75" s="163" t="s">
        <v>54</v>
      </c>
      <c r="B75" s="164"/>
      <c r="C75" s="164"/>
      <c r="D75" s="164"/>
      <c r="E75" s="165"/>
      <c r="F75" s="619"/>
      <c r="G75" s="240">
        <f>G73*F75</f>
        <v>0</v>
      </c>
      <c r="H75" s="241">
        <f>H73*F75</f>
        <v>0</v>
      </c>
      <c r="I75" s="240">
        <f>I73*F75</f>
        <v>0</v>
      </c>
      <c r="J75" s="240">
        <f>J73*F75</f>
        <v>0</v>
      </c>
      <c r="K75" s="240">
        <f>K73*F75</f>
        <v>0</v>
      </c>
      <c r="L75" s="240">
        <f>L73*F75</f>
        <v>0</v>
      </c>
      <c r="M75" s="240">
        <f>M73*F75</f>
        <v>0</v>
      </c>
      <c r="N75" s="242">
        <f>N73*F75</f>
        <v>0</v>
      </c>
      <c r="O75" s="237">
        <f>O73*F75</f>
        <v>0</v>
      </c>
      <c r="P75" s="632"/>
      <c r="Q75" s="472"/>
      <c r="R75" s="474"/>
      <c r="S75" s="474"/>
      <c r="T75" s="471"/>
      <c r="U75" s="471"/>
      <c r="V75" s="473"/>
      <c r="W75" s="485"/>
      <c r="X75" s="607"/>
      <c r="Y75" s="608"/>
      <c r="Z75" s="609"/>
      <c r="AA75" s="608"/>
      <c r="AB75" s="609"/>
      <c r="AC75" s="610"/>
      <c r="AD75" s="553"/>
      <c r="AE75" s="554"/>
      <c r="AF75" s="554"/>
      <c r="AG75" s="554"/>
      <c r="AH75" s="555"/>
      <c r="AI75" s="554"/>
      <c r="AJ75" s="554"/>
      <c r="AK75" s="554"/>
      <c r="AL75" s="554"/>
      <c r="AM75" s="554"/>
      <c r="AN75" s="557"/>
    </row>
    <row r="76" spans="1:40" ht="18" customHeight="1" thickBot="1" x14ac:dyDescent="0.3">
      <c r="B76" s="1047" t="s">
        <v>136</v>
      </c>
      <c r="C76" s="1048" t="str">
        <f>IF(SUM(C12:C72)=0,"",C73/40)</f>
        <v/>
      </c>
    </row>
    <row r="77" spans="1:40" ht="7.5" customHeight="1" x14ac:dyDescent="0.25">
      <c r="B77" s="80"/>
      <c r="C77" s="80"/>
      <c r="D77" s="80"/>
      <c r="E77" s="80"/>
      <c r="F77" s="80"/>
      <c r="G77" s="80"/>
      <c r="H77" s="80"/>
      <c r="I77" s="80"/>
      <c r="J77" s="80"/>
      <c r="K77" s="256"/>
      <c r="L77" s="256"/>
      <c r="M77" s="80"/>
    </row>
    <row r="78" spans="1:40" ht="15" x14ac:dyDescent="0.25">
      <c r="B78" s="254" t="s">
        <v>170</v>
      </c>
      <c r="C78" s="255"/>
      <c r="D78" s="255"/>
      <c r="E78" s="80" t="str">
        <f>'Salary Worksheet FT'!E78</f>
        <v>DEAP 2026 Contract Budget 35-12-30-2026-OCS-XX</v>
      </c>
      <c r="F78" s="254"/>
      <c r="G78" s="254"/>
      <c r="H78" s="80"/>
      <c r="I78" s="80"/>
      <c r="J78" s="80"/>
      <c r="K78" s="303">
        <f>'Salary Worksheet FT'!K78</f>
        <v>46008</v>
      </c>
      <c r="L78" s="256"/>
      <c r="X78" s="340"/>
    </row>
    <row r="80" spans="1:40" x14ac:dyDescent="0.25">
      <c r="I80" s="302"/>
      <c r="J80" s="302"/>
    </row>
    <row r="81" spans="5:10" hidden="1" x14ac:dyDescent="0.25">
      <c r="E81" s="340"/>
      <c r="G81" s="1239"/>
      <c r="H81" s="1240" t="s">
        <v>224</v>
      </c>
      <c r="I81" s="1241"/>
      <c r="J81" s="302"/>
    </row>
    <row r="82" spans="5:10" hidden="1" x14ac:dyDescent="0.25">
      <c r="G82" s="1242"/>
      <c r="H82" s="1243">
        <v>182902.18</v>
      </c>
      <c r="I82" s="1244"/>
      <c r="J82" s="302"/>
    </row>
    <row r="83" spans="5:10" hidden="1" x14ac:dyDescent="0.25">
      <c r="G83" s="1242" t="s">
        <v>0</v>
      </c>
      <c r="H83" s="1243">
        <f>150000+I83</f>
        <v>151685.34</v>
      </c>
      <c r="I83" s="1244">
        <f>1685+I84</f>
        <v>1685.34</v>
      </c>
      <c r="J83" s="302"/>
    </row>
    <row r="84" spans="5:10" hidden="1" x14ac:dyDescent="0.25">
      <c r="G84" s="1242" t="s">
        <v>302</v>
      </c>
      <c r="H84" s="1243">
        <f>F74*H83</f>
        <v>0</v>
      </c>
      <c r="I84" s="1244">
        <v>0.34</v>
      </c>
      <c r="J84" s="302"/>
    </row>
    <row r="85" spans="5:10" hidden="1" x14ac:dyDescent="0.25">
      <c r="G85" s="1245"/>
      <c r="H85" s="1246">
        <f>SUM(H83:H84)</f>
        <v>151685.34</v>
      </c>
      <c r="I85" s="1247"/>
      <c r="J85" s="302"/>
    </row>
    <row r="86" spans="5:10" hidden="1" x14ac:dyDescent="0.25">
      <c r="G86" s="1239"/>
      <c r="H86" s="1240" t="s">
        <v>224</v>
      </c>
      <c r="I86" s="1241"/>
      <c r="J86" s="302"/>
    </row>
    <row r="87" spans="5:10" hidden="1" x14ac:dyDescent="0.25">
      <c r="G87" s="1242"/>
      <c r="H87" s="1243">
        <v>14329.6</v>
      </c>
      <c r="I87" s="1244"/>
      <c r="J87" s="302"/>
    </row>
    <row r="88" spans="5:10" hidden="1" x14ac:dyDescent="0.25">
      <c r="G88" s="1242" t="s">
        <v>0</v>
      </c>
      <c r="H88" s="1243">
        <f>10000+I88</f>
        <v>11883.89</v>
      </c>
      <c r="I88" s="1244">
        <f>1883+I89</f>
        <v>1883.89</v>
      </c>
      <c r="J88" s="302"/>
    </row>
    <row r="89" spans="5:10" hidden="1" x14ac:dyDescent="0.25">
      <c r="G89" s="1242" t="s">
        <v>302</v>
      </c>
      <c r="H89" s="1243">
        <f>F74*H88</f>
        <v>0</v>
      </c>
      <c r="I89" s="1244">
        <v>0.89</v>
      </c>
    </row>
    <row r="90" spans="5:10" hidden="1" x14ac:dyDescent="0.25">
      <c r="G90" s="1245"/>
      <c r="H90" s="1246">
        <f>SUM(H88:H89)</f>
        <v>11883.89</v>
      </c>
      <c r="I90" s="1247"/>
    </row>
    <row r="91" spans="5:10" hidden="1" x14ac:dyDescent="0.25"/>
  </sheetData>
  <sheetProtection algorithmName="SHA-512" hashValue="Z9DWUTnApcGO7UQ43b1yuX6RulRSrrRHINMQmseIZvvK3wDy3jT8AyCgiMiuTEc1UNMW4J/h3P3/gnmSpcSWIA==" saltValue="A/squPQpVv+btcvyPLVuyA==" spinCount="100000" sheet="1" selectLockedCells="1"/>
  <mergeCells count="27">
    <mergeCell ref="A1:O1"/>
    <mergeCell ref="A3:B3"/>
    <mergeCell ref="C3:I3"/>
    <mergeCell ref="AD3:AN3"/>
    <mergeCell ref="A4:B4"/>
    <mergeCell ref="C4:I4"/>
    <mergeCell ref="AH5:AN7"/>
    <mergeCell ref="A6:B6"/>
    <mergeCell ref="C6:I6"/>
    <mergeCell ref="O8:O11"/>
    <mergeCell ref="P8:P11"/>
    <mergeCell ref="A5:B5"/>
    <mergeCell ref="C5:I5"/>
    <mergeCell ref="Q5:S5"/>
    <mergeCell ref="X5:AC7"/>
    <mergeCell ref="AD5:AG9"/>
    <mergeCell ref="AH8:AL9"/>
    <mergeCell ref="AM8:AN9"/>
    <mergeCell ref="L9:L11"/>
    <mergeCell ref="M9:M11"/>
    <mergeCell ref="N9:N11"/>
    <mergeCell ref="X8:X9"/>
    <mergeCell ref="Y8:Y9"/>
    <mergeCell ref="Z8:Z9"/>
    <mergeCell ref="AA8:AA9"/>
    <mergeCell ref="AB8:AB9"/>
    <mergeCell ref="AC8:AC9"/>
  </mergeCells>
  <conditionalFormatting sqref="P12:P73">
    <cfRule type="cellIs" dxfId="56" priority="2" stopIfTrue="1" operator="greaterThan">
      <formula>0</formula>
    </cfRule>
  </conditionalFormatting>
  <conditionalFormatting sqref="P73">
    <cfRule type="cellIs" dxfId="55" priority="1" stopIfTrue="1" operator="greaterThan">
      <formula>0</formula>
    </cfRule>
  </conditionalFormatting>
  <printOptions horizontalCentered="1"/>
  <pageMargins left="0.5" right="0.5" top="0.5" bottom="0.5" header="0.25" footer="0.25"/>
  <pageSetup scale="57" orientation="landscape"/>
  <headerFooter alignWithMargins="0">
    <oddFooter>&amp;LBudget Workbook V8&amp;C&amp;F&amp;R12/12/2017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84"/>
  <sheetViews>
    <sheetView showGridLines="0" zoomScale="82" zoomScaleNormal="82" workbookViewId="0">
      <selection activeCell="E14" sqref="E14"/>
    </sheetView>
  </sheetViews>
  <sheetFormatPr defaultColWidth="9.33203125" defaultRowHeight="13.2" x14ac:dyDescent="0.25"/>
  <cols>
    <col min="1" max="1" width="4.6640625" customWidth="1"/>
    <col min="2" max="2" width="35.44140625" customWidth="1"/>
    <col min="3" max="3" width="16.44140625" customWidth="1"/>
    <col min="4" max="4" width="15.33203125" customWidth="1"/>
    <col min="5" max="5" width="18.88671875" customWidth="1"/>
    <col min="6" max="7" width="16.44140625" customWidth="1"/>
    <col min="8" max="8" width="16" customWidth="1"/>
    <col min="9" max="9" width="11.44140625" customWidth="1"/>
    <col min="10" max="10" width="11" hidden="1" customWidth="1"/>
    <col min="11" max="11" width="14.33203125" customWidth="1"/>
    <col min="12" max="12" width="12.6640625" customWidth="1"/>
    <col min="13" max="13" width="12" customWidth="1"/>
    <col min="14" max="14" width="11.33203125" customWidth="1"/>
    <col min="15" max="15" width="15.6640625" customWidth="1"/>
    <col min="16" max="16" width="5" hidden="1" customWidth="1"/>
    <col min="17" max="17" width="4.44140625" hidden="1" customWidth="1"/>
    <col min="18" max="18" width="5.33203125" hidden="1" customWidth="1"/>
    <col min="19" max="19" width="4.33203125" hidden="1" customWidth="1"/>
    <col min="20" max="20" width="6.33203125" hidden="1" customWidth="1"/>
    <col min="21" max="21" width="20.6640625" hidden="1" customWidth="1"/>
    <col min="22" max="22" width="6.44140625" hidden="1" customWidth="1"/>
    <col min="23" max="30" width="5.6640625" hidden="1" customWidth="1"/>
    <col min="31" max="32" width="14.33203125" customWidth="1"/>
    <col min="33" max="33" width="15.109375" customWidth="1"/>
    <col min="34" max="34" width="15.33203125" customWidth="1"/>
    <col min="35" max="35" width="17.109375" customWidth="1"/>
    <col min="36" max="36" width="15.88671875" customWidth="1"/>
    <col min="37" max="37" width="11" customWidth="1"/>
    <col min="38" max="38" width="16" customWidth="1"/>
    <col min="39" max="39" width="5.44140625" customWidth="1"/>
  </cols>
  <sheetData>
    <row r="1" spans="1:38" ht="4.5" customHeight="1" thickBot="1" x14ac:dyDescent="0.45">
      <c r="A1" s="1421"/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8" ht="21.75" customHeight="1" thickBot="1" x14ac:dyDescent="0.45">
      <c r="A2" s="1173"/>
      <c r="B2" s="1174"/>
      <c r="C2" s="1174"/>
      <c r="D2" s="1445" t="s">
        <v>292</v>
      </c>
      <c r="E2" s="1445"/>
      <c r="F2" s="1445"/>
      <c r="G2" s="1445"/>
      <c r="H2" s="1445"/>
      <c r="I2" s="1445"/>
      <c r="J2" s="1174"/>
      <c r="K2" s="1174"/>
      <c r="L2" s="1174"/>
      <c r="M2" s="1174"/>
      <c r="N2" s="117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381" t="s">
        <v>67</v>
      </c>
      <c r="AF2" s="1383"/>
      <c r="AG2" s="1383"/>
      <c r="AH2" s="1383"/>
      <c r="AI2" s="1383"/>
      <c r="AJ2" s="1383"/>
      <c r="AK2" s="1383"/>
      <c r="AL2" s="1384"/>
    </row>
    <row r="3" spans="1:38" ht="17.100000000000001" customHeight="1" thickBot="1" x14ac:dyDescent="0.35">
      <c r="A3" s="401"/>
      <c r="B3" s="402"/>
      <c r="C3" s="402"/>
      <c r="D3" s="1460" t="str">
        <f>IF(ISBLANK('Salary Worksheet FT'!C3),"",'Salary Worksheet FT'!C3)</f>
        <v/>
      </c>
      <c r="E3" s="1460"/>
      <c r="F3" s="1460"/>
      <c r="G3" s="1460"/>
      <c r="H3" s="1460"/>
      <c r="I3" s="1460"/>
      <c r="J3" s="402"/>
      <c r="K3" s="468">
        <v>1</v>
      </c>
      <c r="L3" s="402"/>
      <c r="M3" s="402"/>
      <c r="N3" s="40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712" t="s">
        <v>256</v>
      </c>
      <c r="AL3" s="702" t="s">
        <v>326</v>
      </c>
    </row>
    <row r="4" spans="1:38" ht="15" customHeight="1" thickBot="1" x14ac:dyDescent="0.35">
      <c r="A4" s="401"/>
      <c r="B4" s="402"/>
      <c r="C4" s="402"/>
      <c r="D4" s="1460" t="str">
        <f>IF(ISBLANK('Salary Worksheet FT'!C4),"",'Salary Worksheet FT'!C4)</f>
        <v/>
      </c>
      <c r="E4" s="1459"/>
      <c r="F4" s="1459"/>
      <c r="G4" s="1459"/>
      <c r="H4" s="1459"/>
      <c r="I4" s="1459"/>
      <c r="J4" s="402"/>
      <c r="K4" s="469" t="s">
        <v>216</v>
      </c>
      <c r="L4" s="402"/>
      <c r="M4" s="402"/>
      <c r="N4" s="403"/>
      <c r="O4" s="1"/>
      <c r="S4" s="440"/>
      <c r="T4" s="442" t="s">
        <v>213</v>
      </c>
      <c r="U4" s="442" t="s">
        <v>212</v>
      </c>
      <c r="V4" s="478"/>
      <c r="W4" s="1"/>
      <c r="X4" s="1"/>
      <c r="Y4" s="1"/>
      <c r="Z4" s="1"/>
      <c r="AA4" s="1"/>
      <c r="AB4" s="1"/>
      <c r="AC4" s="1"/>
      <c r="AD4" s="1"/>
      <c r="AF4" s="69"/>
      <c r="AJ4" s="69"/>
      <c r="AK4" s="703" t="s">
        <v>212</v>
      </c>
      <c r="AL4" s="771">
        <v>12</v>
      </c>
    </row>
    <row r="5" spans="1:38" ht="15.6" customHeight="1" thickBot="1" x14ac:dyDescent="0.35">
      <c r="A5" s="404"/>
      <c r="B5" s="405"/>
      <c r="C5" s="405"/>
      <c r="D5" s="1458" t="str">
        <f>IF(ISBLANK('Salary Worksheet FT'!C5),"",'Salary Worksheet FT'!C5)</f>
        <v/>
      </c>
      <c r="E5" s="1459"/>
      <c r="F5" s="1459"/>
      <c r="G5" s="1459"/>
      <c r="H5" s="1459"/>
      <c r="I5" s="1459"/>
      <c r="J5" s="405"/>
      <c r="K5" s="470" t="s">
        <v>19</v>
      </c>
      <c r="L5" s="405"/>
      <c r="M5" s="405"/>
      <c r="N5" s="406"/>
      <c r="O5" s="1"/>
      <c r="P5" s="1377"/>
      <c r="Q5" s="1378"/>
      <c r="R5" s="1472"/>
      <c r="S5" s="441"/>
      <c r="T5" s="439"/>
      <c r="U5" s="427"/>
      <c r="V5" s="486"/>
      <c r="W5" s="1471" t="s">
        <v>67</v>
      </c>
      <c r="X5" s="1382"/>
      <c r="Y5" s="1382"/>
      <c r="Z5" s="1383"/>
      <c r="AA5" s="1383"/>
      <c r="AB5" s="1383"/>
      <c r="AC5" s="1383"/>
      <c r="AD5" s="1384"/>
      <c r="AE5" s="69">
        <f>F11+F12+F52</f>
        <v>0</v>
      </c>
      <c r="AK5" s="703" t="s">
        <v>213</v>
      </c>
      <c r="AL5" s="772">
        <f>(1/12)*AL4</f>
        <v>1</v>
      </c>
    </row>
    <row r="6" spans="1:38" ht="15" customHeight="1" x14ac:dyDescent="0.3">
      <c r="A6" s="404"/>
      <c r="B6" s="405"/>
      <c r="C6" s="405"/>
      <c r="D6" s="1458" t="str">
        <f>IF(ISBLANK('Salary Worksheet FT'!C6),"",'Salary Worksheet FT'!C6)</f>
        <v/>
      </c>
      <c r="E6" s="1459"/>
      <c r="F6" s="1459"/>
      <c r="G6" s="1459"/>
      <c r="H6" s="1459"/>
      <c r="I6" s="1459"/>
      <c r="J6" s="405"/>
      <c r="K6" s="101"/>
      <c r="L6" s="405"/>
      <c r="M6" s="405"/>
      <c r="N6" s="406"/>
      <c r="O6" s="1249"/>
      <c r="P6" s="1180"/>
      <c r="Q6" s="1181"/>
      <c r="R6" s="1182"/>
      <c r="S6" s="1183"/>
      <c r="T6" s="1184"/>
      <c r="U6" s="1178"/>
      <c r="V6" s="486"/>
      <c r="W6" s="1185"/>
      <c r="X6" s="1186"/>
      <c r="Y6" s="1186"/>
      <c r="Z6" s="1187"/>
      <c r="AA6" s="1187"/>
      <c r="AB6" s="1187"/>
      <c r="AC6" s="1187"/>
      <c r="AD6" s="1187"/>
      <c r="AE6" s="1248"/>
      <c r="AF6" s="1248"/>
      <c r="AH6" s="69">
        <f>AI17-C17</f>
        <v>0</v>
      </c>
      <c r="AL6" s="1188"/>
    </row>
    <row r="7" spans="1:38" ht="3" customHeight="1" thickBot="1" x14ac:dyDescent="0.35">
      <c r="A7" s="10"/>
      <c r="B7" s="13"/>
      <c r="C7" s="13"/>
      <c r="D7" s="13"/>
      <c r="E7" s="101"/>
      <c r="F7" s="101"/>
      <c r="G7" s="101"/>
      <c r="H7" s="101"/>
      <c r="I7" s="101"/>
      <c r="J7" s="101"/>
      <c r="K7" s="101"/>
      <c r="L7" s="101"/>
      <c r="M7" s="101"/>
      <c r="N7" s="102"/>
      <c r="O7" s="1"/>
      <c r="P7" s="451"/>
      <c r="Q7" s="452"/>
      <c r="R7" s="453"/>
      <c r="S7" s="458"/>
      <c r="T7" s="458"/>
      <c r="U7" s="501"/>
      <c r="V7" s="479"/>
      <c r="W7" s="1"/>
      <c r="X7" s="1"/>
      <c r="Y7" s="1"/>
      <c r="Z7" s="1"/>
      <c r="AA7" s="1"/>
      <c r="AB7" s="1"/>
      <c r="AC7" s="1"/>
      <c r="AD7" s="1"/>
    </row>
    <row r="8" spans="1:38" ht="12.75" customHeight="1" x14ac:dyDescent="0.25">
      <c r="A8" s="1452" t="s">
        <v>24</v>
      </c>
      <c r="B8" s="1453"/>
      <c r="C8" s="1449" t="s">
        <v>14</v>
      </c>
      <c r="D8" s="1446" t="s">
        <v>149</v>
      </c>
      <c r="E8" s="1446" t="s">
        <v>175</v>
      </c>
      <c r="F8" s="1446" t="s">
        <v>176</v>
      </c>
      <c r="G8" s="1446" t="s">
        <v>243</v>
      </c>
      <c r="H8" s="1446" t="s">
        <v>208</v>
      </c>
      <c r="I8" s="1446" t="s">
        <v>244</v>
      </c>
      <c r="J8" s="1446" t="s">
        <v>137</v>
      </c>
      <c r="K8" s="1446" t="s">
        <v>15</v>
      </c>
      <c r="L8" s="1465" t="s">
        <v>143</v>
      </c>
      <c r="M8" s="1465" t="s">
        <v>253</v>
      </c>
      <c r="N8" s="1468" t="s">
        <v>252</v>
      </c>
      <c r="O8" s="1473" t="s">
        <v>63</v>
      </c>
      <c r="P8" s="450"/>
      <c r="Q8" s="450"/>
      <c r="R8" s="450"/>
      <c r="S8" s="459"/>
      <c r="T8" s="459"/>
      <c r="U8" s="502"/>
      <c r="V8" s="514"/>
      <c r="W8" s="346"/>
      <c r="X8" s="490"/>
      <c r="Y8" s="353"/>
      <c r="Z8" s="353"/>
      <c r="AA8" s="360"/>
      <c r="AB8" s="495"/>
      <c r="AC8" s="496"/>
      <c r="AD8" s="363"/>
      <c r="AE8" s="669">
        <v>2026</v>
      </c>
      <c r="AF8" s="670" t="s">
        <v>298</v>
      </c>
      <c r="AG8" s="670" t="s">
        <v>299</v>
      </c>
      <c r="AH8" s="1236"/>
      <c r="AI8" s="1236" t="s">
        <v>300</v>
      </c>
      <c r="AJ8" s="1461" t="s">
        <v>323</v>
      </c>
      <c r="AK8" s="1462"/>
      <c r="AL8" s="671">
        <v>2026</v>
      </c>
    </row>
    <row r="9" spans="1:38" ht="15" customHeight="1" x14ac:dyDescent="0.25">
      <c r="A9" s="1454"/>
      <c r="B9" s="1455"/>
      <c r="C9" s="1450"/>
      <c r="D9" s="1447"/>
      <c r="E9" s="1447"/>
      <c r="F9" s="1447"/>
      <c r="G9" s="1447"/>
      <c r="H9" s="1447"/>
      <c r="I9" s="1419"/>
      <c r="J9" s="1447"/>
      <c r="K9" s="1447"/>
      <c r="L9" s="1466"/>
      <c r="M9" s="1466"/>
      <c r="N9" s="1469"/>
      <c r="O9" s="1474"/>
      <c r="P9" s="446"/>
      <c r="Q9" s="446"/>
      <c r="R9" s="446"/>
      <c r="S9" s="460"/>
      <c r="T9" s="460"/>
      <c r="U9" s="503"/>
      <c r="V9" s="509"/>
      <c r="W9" s="347"/>
      <c r="X9" s="491"/>
      <c r="Y9" s="354"/>
      <c r="Z9" s="354"/>
      <c r="AA9" s="358"/>
      <c r="AB9" s="497"/>
      <c r="AC9" s="497"/>
      <c r="AD9" s="359"/>
      <c r="AE9" s="672" t="s">
        <v>2</v>
      </c>
      <c r="AF9" s="673" t="s">
        <v>301</v>
      </c>
      <c r="AG9" s="673" t="s">
        <v>301</v>
      </c>
      <c r="AH9" s="1237" t="s">
        <v>303</v>
      </c>
      <c r="AI9" s="1237" t="s">
        <v>60</v>
      </c>
      <c r="AJ9" s="1463" t="s">
        <v>112</v>
      </c>
      <c r="AK9" s="1464"/>
      <c r="AL9" s="674" t="s">
        <v>210</v>
      </c>
    </row>
    <row r="10" spans="1:38" ht="15" customHeight="1" x14ac:dyDescent="0.25">
      <c r="A10" s="1456"/>
      <c r="B10" s="1457"/>
      <c r="C10" s="1451"/>
      <c r="D10" s="1448"/>
      <c r="E10" s="1448"/>
      <c r="F10" s="1448"/>
      <c r="G10" s="1448"/>
      <c r="H10" s="1448"/>
      <c r="I10" s="1420"/>
      <c r="J10" s="1448"/>
      <c r="K10" s="1448"/>
      <c r="L10" s="1467"/>
      <c r="M10" s="1467"/>
      <c r="N10" s="1470"/>
      <c r="O10" s="1475"/>
      <c r="P10" s="446"/>
      <c r="Q10" s="446"/>
      <c r="R10" s="446"/>
      <c r="S10" s="460"/>
      <c r="T10" s="460"/>
      <c r="U10" s="503"/>
      <c r="V10" s="509"/>
      <c r="W10" s="348"/>
      <c r="X10" s="492"/>
      <c r="Y10" s="355"/>
      <c r="Z10" s="355"/>
      <c r="AA10" s="334"/>
      <c r="AB10" s="498"/>
      <c r="AC10" s="498"/>
      <c r="AD10" s="333"/>
      <c r="AE10" s="675" t="s">
        <v>202</v>
      </c>
      <c r="AF10" s="676" t="s">
        <v>202</v>
      </c>
      <c r="AG10" s="677" t="s">
        <v>202</v>
      </c>
      <c r="AH10" s="1238"/>
      <c r="AI10" s="1238" t="s">
        <v>202</v>
      </c>
      <c r="AJ10" s="678" t="s">
        <v>205</v>
      </c>
      <c r="AK10" s="679" t="s">
        <v>204</v>
      </c>
      <c r="AL10" s="674" t="s">
        <v>211</v>
      </c>
    </row>
    <row r="11" spans="1:38" ht="15" customHeight="1" x14ac:dyDescent="0.25">
      <c r="A11" s="220" t="s">
        <v>30</v>
      </c>
      <c r="B11" s="213" t="s">
        <v>55</v>
      </c>
      <c r="C11" s="265">
        <f>SUM(D11:H11)</f>
        <v>0</v>
      </c>
      <c r="D11" s="266">
        <f>'Salary Worksheet FT'!G73</f>
        <v>0</v>
      </c>
      <c r="E11" s="267">
        <f>'Salary Worksheet FT'!H73+'Salary Worksheet PT'!H73</f>
        <v>0</v>
      </c>
      <c r="F11" s="1256">
        <f>'Salary Worksheet FT'!I73+'Salary Worksheet PT'!I73</f>
        <v>0</v>
      </c>
      <c r="G11" s="266">
        <f>'Salary Worksheet FT'!J73</f>
        <v>0</v>
      </c>
      <c r="H11" s="266">
        <f>'Salary Worksheet FT'!K73</f>
        <v>0</v>
      </c>
      <c r="I11" s="266">
        <f>'Salary Worksheet FT'!L73</f>
        <v>0</v>
      </c>
      <c r="J11" s="266">
        <f>'Salary Worksheet FT'!M73</f>
        <v>0</v>
      </c>
      <c r="K11" s="266">
        <f>'Salary Worksheet FT'!$N$73</f>
        <v>0</v>
      </c>
      <c r="L11" s="773"/>
      <c r="M11" s="774"/>
      <c r="N11" s="268"/>
      <c r="O11" s="621">
        <f t="shared" ref="O11:O55" si="0">M11-(C11+L11)</f>
        <v>0</v>
      </c>
      <c r="P11" s="454"/>
      <c r="Q11" s="454"/>
      <c r="R11" s="454"/>
      <c r="S11" s="461"/>
      <c r="T11" s="461"/>
      <c r="U11" s="504"/>
      <c r="V11" s="510"/>
      <c r="W11" s="332"/>
      <c r="X11" s="356"/>
      <c r="Y11" s="356"/>
      <c r="Z11" s="351"/>
      <c r="AA11" s="785"/>
      <c r="AB11" s="786"/>
      <c r="AC11" s="787"/>
      <c r="AD11" s="788"/>
      <c r="AE11" s="680">
        <f t="shared" ref="AE11:AE53" si="1">C11</f>
        <v>0</v>
      </c>
      <c r="AF11" s="775"/>
      <c r="AG11" s="775"/>
      <c r="AH11" s="775"/>
      <c r="AI11" s="775">
        <f>SUM(AF11:AG11)-AH11</f>
        <v>0</v>
      </c>
      <c r="AJ11" s="696">
        <f t="shared" ref="AJ11:AJ44" si="2">AF11-AE11</f>
        <v>0</v>
      </c>
      <c r="AK11" s="697">
        <f>IF(OR(AJ11=0,AF11=0,ISERROR(AJ11/AF11)),0,AJ11/AF11)</f>
        <v>0</v>
      </c>
      <c r="AL11" s="698">
        <f>AE11*$AL$5</f>
        <v>0</v>
      </c>
    </row>
    <row r="12" spans="1:38" ht="15" customHeight="1" x14ac:dyDescent="0.25">
      <c r="A12" s="221" t="s">
        <v>32</v>
      </c>
      <c r="B12" s="214" t="s">
        <v>31</v>
      </c>
      <c r="C12" s="269">
        <f>SUM(D12:H12)</f>
        <v>0</v>
      </c>
      <c r="D12" s="266">
        <f>'Salary Worksheet FT'!G74</f>
        <v>0</v>
      </c>
      <c r="E12" s="267">
        <f>'Salary Worksheet FT'!H74+'Salary Worksheet PT'!H74</f>
        <v>0</v>
      </c>
      <c r="F12" s="1256">
        <f>'Salary Worksheet FT'!I74+'Salary Worksheet PT'!I74</f>
        <v>0</v>
      </c>
      <c r="G12" s="266">
        <f>'Salary Worksheet FT'!$J$74</f>
        <v>0</v>
      </c>
      <c r="H12" s="266">
        <f>'Salary Worksheet FT'!$K$74</f>
        <v>0</v>
      </c>
      <c r="I12" s="266">
        <f>'Salary Worksheet FT'!$L$74</f>
        <v>0</v>
      </c>
      <c r="J12" s="266">
        <f>'Salary Worksheet FT'!$M$74</f>
        <v>0</v>
      </c>
      <c r="K12" s="270">
        <f>'Salary Worksheet FT'!$N$74</f>
        <v>0</v>
      </c>
      <c r="L12" s="773"/>
      <c r="M12" s="774"/>
      <c r="N12" s="268"/>
      <c r="O12" s="622">
        <f t="shared" si="0"/>
        <v>0</v>
      </c>
      <c r="P12" s="454"/>
      <c r="Q12" s="454"/>
      <c r="R12" s="454"/>
      <c r="S12" s="461"/>
      <c r="T12" s="461"/>
      <c r="U12" s="504"/>
      <c r="V12" s="510"/>
      <c r="W12" s="332"/>
      <c r="X12" s="356"/>
      <c r="Y12" s="356"/>
      <c r="Z12" s="351"/>
      <c r="AA12" s="789"/>
      <c r="AB12" s="790"/>
      <c r="AC12" s="791"/>
      <c r="AD12" s="792"/>
      <c r="AE12" s="704">
        <f t="shared" si="1"/>
        <v>0</v>
      </c>
      <c r="AF12" s="776"/>
      <c r="AG12" s="777"/>
      <c r="AH12" s="777"/>
      <c r="AI12" s="777">
        <f>SUM(AF12:AG12)-AH12</f>
        <v>0</v>
      </c>
      <c r="AJ12" s="705">
        <f t="shared" si="2"/>
        <v>0</v>
      </c>
      <c r="AK12" s="706">
        <f t="shared" ref="AK12:AK53" si="3">IF(OR(AJ12=0,AF12=0,ISERROR(AJ12/AF12)),0,AJ12/AF12)</f>
        <v>0</v>
      </c>
      <c r="AL12" s="707">
        <f t="shared" ref="AL12:AL52" si="4">AE12*$AL$5</f>
        <v>0</v>
      </c>
    </row>
    <row r="13" spans="1:38" ht="15" customHeight="1" x14ac:dyDescent="0.25">
      <c r="A13" s="221" t="s">
        <v>34</v>
      </c>
      <c r="B13" s="215" t="s">
        <v>33</v>
      </c>
      <c r="C13" s="269">
        <f>SUM(C14:C16)</f>
        <v>0</v>
      </c>
      <c r="D13" s="269">
        <f t="shared" ref="D13:N13" si="5">SUM(D14:D16)</f>
        <v>0</v>
      </c>
      <c r="E13" s="267">
        <f>SUM(E14:E16)</f>
        <v>0</v>
      </c>
      <c r="F13" s="1257">
        <f t="shared" si="5"/>
        <v>0</v>
      </c>
      <c r="G13" s="267">
        <f t="shared" si="5"/>
        <v>0</v>
      </c>
      <c r="H13" s="267">
        <f t="shared" si="5"/>
        <v>0</v>
      </c>
      <c r="I13" s="267">
        <f t="shared" si="5"/>
        <v>0</v>
      </c>
      <c r="J13" s="267">
        <f t="shared" si="5"/>
        <v>0</v>
      </c>
      <c r="K13" s="267">
        <f t="shared" si="5"/>
        <v>0</v>
      </c>
      <c r="L13" s="642">
        <f t="shared" si="5"/>
        <v>0</v>
      </c>
      <c r="M13" s="642">
        <f t="shared" si="5"/>
        <v>0</v>
      </c>
      <c r="N13" s="643">
        <f t="shared" si="5"/>
        <v>0</v>
      </c>
      <c r="O13" s="622">
        <f t="shared" si="0"/>
        <v>0</v>
      </c>
      <c r="P13" s="455"/>
      <c r="Q13" s="455"/>
      <c r="R13" s="455"/>
      <c r="S13" s="462"/>
      <c r="T13" s="462"/>
      <c r="U13" s="505"/>
      <c r="V13" s="511"/>
      <c r="W13" s="349"/>
      <c r="X13" s="357"/>
      <c r="Y13" s="357"/>
      <c r="Z13" s="352"/>
      <c r="AA13" s="793"/>
      <c r="AB13" s="794"/>
      <c r="AC13" s="499"/>
      <c r="AD13" s="361"/>
      <c r="AE13" s="682">
        <f t="shared" si="1"/>
        <v>0</v>
      </c>
      <c r="AF13" s="684">
        <f>SUM(AF14:AF16)</f>
        <v>0</v>
      </c>
      <c r="AG13" s="684">
        <f>SUM(AG14:AG16)</f>
        <v>0</v>
      </c>
      <c r="AH13" s="684">
        <f>SUM(AH14:AH16)</f>
        <v>0</v>
      </c>
      <c r="AI13" s="684">
        <f>SUM(AF13:AG13)</f>
        <v>0</v>
      </c>
      <c r="AJ13" s="685">
        <f t="shared" si="2"/>
        <v>0</v>
      </c>
      <c r="AK13" s="686">
        <f t="shared" si="3"/>
        <v>0</v>
      </c>
      <c r="AL13" s="687">
        <f>SUM(AL14:AL15)</f>
        <v>0</v>
      </c>
    </row>
    <row r="14" spans="1:38" ht="15" customHeight="1" x14ac:dyDescent="0.25">
      <c r="A14" s="222"/>
      <c r="B14" s="210" t="s">
        <v>324</v>
      </c>
      <c r="C14" s="271">
        <f>SUM(D14:K14)</f>
        <v>0</v>
      </c>
      <c r="D14" s="272"/>
      <c r="E14" s="367"/>
      <c r="F14" s="1258"/>
      <c r="G14" s="273"/>
      <c r="H14" s="273"/>
      <c r="I14" s="273"/>
      <c r="J14" s="274"/>
      <c r="K14" s="273"/>
      <c r="L14" s="274"/>
      <c r="M14" s="778"/>
      <c r="N14" s="275"/>
      <c r="O14" s="623">
        <f t="shared" si="0"/>
        <v>0</v>
      </c>
      <c r="P14" s="454"/>
      <c r="Q14" s="454"/>
      <c r="R14" s="454"/>
      <c r="S14" s="461"/>
      <c r="T14" s="461"/>
      <c r="U14" s="504"/>
      <c r="V14" s="510"/>
      <c r="W14" s="332"/>
      <c r="X14" s="356"/>
      <c r="Y14" s="356"/>
      <c r="Z14" s="351"/>
      <c r="AA14" s="789"/>
      <c r="AB14" s="790"/>
      <c r="AC14" s="500"/>
      <c r="AD14" s="362"/>
      <c r="AE14" s="681">
        <f t="shared" si="1"/>
        <v>0</v>
      </c>
      <c r="AF14" s="779"/>
      <c r="AG14" s="779"/>
      <c r="AH14" s="779"/>
      <c r="AI14" s="775">
        <f>SUM(AF14:AG14)-AH14</f>
        <v>0</v>
      </c>
      <c r="AJ14" s="696">
        <f t="shared" si="2"/>
        <v>0</v>
      </c>
      <c r="AK14" s="697">
        <f t="shared" si="3"/>
        <v>0</v>
      </c>
      <c r="AL14" s="698">
        <f t="shared" si="4"/>
        <v>0</v>
      </c>
    </row>
    <row r="15" spans="1:38" ht="15" customHeight="1" x14ac:dyDescent="0.25">
      <c r="A15" s="222"/>
      <c r="B15" s="211" t="s">
        <v>3</v>
      </c>
      <c r="C15" s="271">
        <f>SUM(D15:K15)</f>
        <v>0</v>
      </c>
      <c r="D15" s="276"/>
      <c r="E15" s="366"/>
      <c r="F15" s="276"/>
      <c r="G15" s="276"/>
      <c r="H15" s="276"/>
      <c r="I15" s="273"/>
      <c r="J15" s="274"/>
      <c r="K15" s="276"/>
      <c r="L15" s="282"/>
      <c r="M15" s="780"/>
      <c r="N15" s="97"/>
      <c r="O15" s="624">
        <f t="shared" si="0"/>
        <v>0</v>
      </c>
      <c r="P15" s="454"/>
      <c r="Q15" s="454"/>
      <c r="R15" s="454"/>
      <c r="S15" s="461"/>
      <c r="T15" s="461"/>
      <c r="U15" s="504"/>
      <c r="V15" s="510"/>
      <c r="W15" s="332"/>
      <c r="X15" s="356"/>
      <c r="Y15" s="356"/>
      <c r="Z15" s="351"/>
      <c r="AA15" s="789"/>
      <c r="AB15" s="790"/>
      <c r="AC15" s="500"/>
      <c r="AD15" s="362"/>
      <c r="AE15" s="708">
        <f t="shared" si="1"/>
        <v>0</v>
      </c>
      <c r="AF15" s="280"/>
      <c r="AG15" s="149"/>
      <c r="AH15" s="149"/>
      <c r="AI15" s="149">
        <f t="shared" ref="AI15:AI33" si="6">SUM(AF15:AG15)-AH15</f>
        <v>0</v>
      </c>
      <c r="AJ15" s="709">
        <f t="shared" si="2"/>
        <v>0</v>
      </c>
      <c r="AK15" s="710">
        <f t="shared" si="3"/>
        <v>0</v>
      </c>
      <c r="AL15" s="711">
        <f t="shared" si="4"/>
        <v>0</v>
      </c>
    </row>
    <row r="16" spans="1:38" ht="15" customHeight="1" x14ac:dyDescent="0.25">
      <c r="A16" s="223"/>
      <c r="B16" s="212" t="s">
        <v>45</v>
      </c>
      <c r="C16" s="271">
        <f>SUM(D16:K16)</f>
        <v>0</v>
      </c>
      <c r="D16" s="277"/>
      <c r="E16" s="278"/>
      <c r="F16" s="277"/>
      <c r="G16" s="277"/>
      <c r="H16" s="277"/>
      <c r="I16" s="285"/>
      <c r="J16" s="274"/>
      <c r="K16" s="277"/>
      <c r="L16" s="781"/>
      <c r="M16" s="782"/>
      <c r="N16" s="98"/>
      <c r="O16" s="625">
        <f t="shared" si="0"/>
        <v>0</v>
      </c>
      <c r="P16" s="454"/>
      <c r="Q16" s="454"/>
      <c r="R16" s="454"/>
      <c r="S16" s="461"/>
      <c r="T16" s="461"/>
      <c r="U16" s="504"/>
      <c r="V16" s="510"/>
      <c r="W16" s="332"/>
      <c r="X16" s="356"/>
      <c r="Y16" s="356"/>
      <c r="Z16" s="351"/>
      <c r="AA16" s="789"/>
      <c r="AB16" s="790"/>
      <c r="AC16" s="500"/>
      <c r="AD16" s="362"/>
      <c r="AE16" s="681">
        <f t="shared" si="1"/>
        <v>0</v>
      </c>
      <c r="AF16" s="779"/>
      <c r="AG16" s="775"/>
      <c r="AH16" s="775"/>
      <c r="AI16" s="775">
        <f t="shared" si="6"/>
        <v>0</v>
      </c>
      <c r="AJ16" s="696">
        <f t="shared" si="2"/>
        <v>0</v>
      </c>
      <c r="AK16" s="697">
        <f t="shared" si="3"/>
        <v>0</v>
      </c>
      <c r="AL16" s="698">
        <f t="shared" si="4"/>
        <v>0</v>
      </c>
    </row>
    <row r="17" spans="1:38" ht="15" customHeight="1" x14ac:dyDescent="0.25">
      <c r="A17" s="221" t="s">
        <v>36</v>
      </c>
      <c r="B17" s="215" t="s">
        <v>35</v>
      </c>
      <c r="C17" s="269">
        <f>SUM(C18:C33)</f>
        <v>0</v>
      </c>
      <c r="D17" s="269">
        <f>SUM(D18:D33)</f>
        <v>0</v>
      </c>
      <c r="E17" s="269">
        <f>SUM(E18:E33)</f>
        <v>0</v>
      </c>
      <c r="F17" s="269">
        <f t="shared" ref="F17:N17" si="7">SUM(F18:F33)</f>
        <v>0</v>
      </c>
      <c r="G17" s="269">
        <f>SUM(G18:G33)</f>
        <v>0</v>
      </c>
      <c r="H17" s="269">
        <f t="shared" si="7"/>
        <v>0</v>
      </c>
      <c r="I17" s="269">
        <f t="shared" si="7"/>
        <v>0</v>
      </c>
      <c r="J17" s="269">
        <f t="shared" si="7"/>
        <v>0</v>
      </c>
      <c r="K17" s="269">
        <f t="shared" si="7"/>
        <v>0</v>
      </c>
      <c r="L17" s="642">
        <f t="shared" si="7"/>
        <v>0</v>
      </c>
      <c r="M17" s="642">
        <f>SUM(M18:M33)</f>
        <v>0</v>
      </c>
      <c r="N17" s="644">
        <f t="shared" si="7"/>
        <v>0</v>
      </c>
      <c r="O17" s="622">
        <f t="shared" si="0"/>
        <v>0</v>
      </c>
      <c r="P17" s="455"/>
      <c r="Q17" s="455"/>
      <c r="R17" s="455"/>
      <c r="S17" s="462"/>
      <c r="T17" s="462"/>
      <c r="U17" s="505"/>
      <c r="V17" s="511"/>
      <c r="W17" s="349"/>
      <c r="X17" s="357"/>
      <c r="Y17" s="357"/>
      <c r="Z17" s="352"/>
      <c r="AA17" s="793"/>
      <c r="AB17" s="794"/>
      <c r="AC17" s="499"/>
      <c r="AD17" s="361"/>
      <c r="AE17" s="682">
        <f t="shared" si="1"/>
        <v>0</v>
      </c>
      <c r="AF17" s="684">
        <f>SUM(AF18:AF33)</f>
        <v>0</v>
      </c>
      <c r="AG17" s="684">
        <f>SUM(AG18:AG33)</f>
        <v>0</v>
      </c>
      <c r="AH17" s="684">
        <f>SUM(AH18:AH33)</f>
        <v>0</v>
      </c>
      <c r="AI17" s="684">
        <f>SUM(AF17:AG17)-AH17</f>
        <v>0</v>
      </c>
      <c r="AJ17" s="685">
        <f t="shared" si="2"/>
        <v>0</v>
      </c>
      <c r="AK17" s="686">
        <f t="shared" si="3"/>
        <v>0</v>
      </c>
      <c r="AL17" s="687">
        <f>SUM(AL18:AL33)</f>
        <v>0</v>
      </c>
    </row>
    <row r="18" spans="1:38" ht="15" customHeight="1" x14ac:dyDescent="0.25">
      <c r="A18" s="222"/>
      <c r="B18" s="210" t="s">
        <v>249</v>
      </c>
      <c r="C18" s="271">
        <f t="shared" ref="C18:C33" si="8">SUM(D18:K18)</f>
        <v>0</v>
      </c>
      <c r="D18" s="279"/>
      <c r="E18" s="367"/>
      <c r="F18" s="273"/>
      <c r="G18" s="273"/>
      <c r="H18" s="273"/>
      <c r="I18" s="273"/>
      <c r="J18" s="274"/>
      <c r="K18" s="273"/>
      <c r="L18" s="274"/>
      <c r="M18" s="778"/>
      <c r="N18" s="275"/>
      <c r="O18" s="623">
        <f t="shared" si="0"/>
        <v>0</v>
      </c>
      <c r="P18" s="454"/>
      <c r="Q18" s="454"/>
      <c r="R18" s="454"/>
      <c r="S18" s="461"/>
      <c r="T18" s="461"/>
      <c r="U18" s="504"/>
      <c r="V18" s="510"/>
      <c r="W18" s="332"/>
      <c r="X18" s="356"/>
      <c r="Y18" s="356"/>
      <c r="Z18" s="351"/>
      <c r="AA18" s="789"/>
      <c r="AB18" s="790"/>
      <c r="AC18" s="500"/>
      <c r="AD18" s="362"/>
      <c r="AE18" s="681">
        <f t="shared" si="1"/>
        <v>0</v>
      </c>
      <c r="AF18" s="779"/>
      <c r="AG18" s="775"/>
      <c r="AH18" s="149"/>
      <c r="AI18" s="149">
        <f>SUM(AF18:AG18)-AH18</f>
        <v>0</v>
      </c>
      <c r="AJ18" s="696">
        <f t="shared" si="2"/>
        <v>0</v>
      </c>
      <c r="AK18" s="697">
        <f t="shared" si="3"/>
        <v>0</v>
      </c>
      <c r="AL18" s="698">
        <f t="shared" si="4"/>
        <v>0</v>
      </c>
    </row>
    <row r="19" spans="1:38" ht="15" customHeight="1" x14ac:dyDescent="0.25">
      <c r="A19" s="222"/>
      <c r="B19" s="211" t="s">
        <v>180</v>
      </c>
      <c r="C19" s="271">
        <f t="shared" si="8"/>
        <v>0</v>
      </c>
      <c r="D19" s="280"/>
      <c r="E19" s="366"/>
      <c r="F19" s="276"/>
      <c r="G19" s="276"/>
      <c r="H19" s="276"/>
      <c r="I19" s="273"/>
      <c r="J19" s="274"/>
      <c r="K19" s="276"/>
      <c r="L19" s="282"/>
      <c r="M19" s="778"/>
      <c r="N19" s="275"/>
      <c r="O19" s="624">
        <f t="shared" si="0"/>
        <v>0</v>
      </c>
      <c r="P19" s="454"/>
      <c r="Q19" s="454"/>
      <c r="R19" s="454"/>
      <c r="S19" s="461"/>
      <c r="T19" s="461"/>
      <c r="U19" s="504"/>
      <c r="V19" s="510"/>
      <c r="W19" s="332"/>
      <c r="X19" s="356"/>
      <c r="Y19" s="356"/>
      <c r="Z19" s="351"/>
      <c r="AA19" s="789"/>
      <c r="AB19" s="790"/>
      <c r="AC19" s="500"/>
      <c r="AD19" s="362"/>
      <c r="AE19" s="708">
        <f t="shared" si="1"/>
        <v>0</v>
      </c>
      <c r="AF19" s="280"/>
      <c r="AG19" s="149"/>
      <c r="AH19" s="149"/>
      <c r="AI19" s="149">
        <f t="shared" si="6"/>
        <v>0</v>
      </c>
      <c r="AJ19" s="709">
        <f t="shared" si="2"/>
        <v>0</v>
      </c>
      <c r="AK19" s="710">
        <f t="shared" si="3"/>
        <v>0</v>
      </c>
      <c r="AL19" s="711">
        <f t="shared" si="4"/>
        <v>0</v>
      </c>
    </row>
    <row r="20" spans="1:38" ht="15" customHeight="1" x14ac:dyDescent="0.25">
      <c r="A20" s="222"/>
      <c r="B20" s="211" t="s">
        <v>44</v>
      </c>
      <c r="C20" s="271">
        <f t="shared" si="8"/>
        <v>0</v>
      </c>
      <c r="D20" s="280"/>
      <c r="E20" s="366"/>
      <c r="F20" s="276"/>
      <c r="G20" s="276"/>
      <c r="H20" s="276"/>
      <c r="I20" s="273"/>
      <c r="J20" s="274"/>
      <c r="K20" s="276"/>
      <c r="L20" s="282"/>
      <c r="M20" s="778"/>
      <c r="N20" s="275"/>
      <c r="O20" s="624">
        <f t="shared" si="0"/>
        <v>0</v>
      </c>
      <c r="P20" s="454"/>
      <c r="Q20" s="454"/>
      <c r="R20" s="454"/>
      <c r="S20" s="461"/>
      <c r="T20" s="461"/>
      <c r="U20" s="504"/>
      <c r="V20" s="510"/>
      <c r="W20" s="332"/>
      <c r="X20" s="356"/>
      <c r="Y20" s="356"/>
      <c r="Z20" s="351"/>
      <c r="AA20" s="789"/>
      <c r="AB20" s="790"/>
      <c r="AC20" s="500"/>
      <c r="AD20" s="362"/>
      <c r="AE20" s="708">
        <f t="shared" si="1"/>
        <v>0</v>
      </c>
      <c r="AF20" s="280"/>
      <c r="AG20" s="149"/>
      <c r="AH20" s="149"/>
      <c r="AI20" s="149">
        <f t="shared" si="6"/>
        <v>0</v>
      </c>
      <c r="AJ20" s="709">
        <f t="shared" si="2"/>
        <v>0</v>
      </c>
      <c r="AK20" s="710">
        <f t="shared" si="3"/>
        <v>0</v>
      </c>
      <c r="AL20" s="711">
        <f t="shared" si="4"/>
        <v>0</v>
      </c>
    </row>
    <row r="21" spans="1:38" ht="15" customHeight="1" x14ac:dyDescent="0.25">
      <c r="A21" s="222"/>
      <c r="B21" s="211" t="s">
        <v>247</v>
      </c>
      <c r="C21" s="271">
        <f t="shared" si="8"/>
        <v>0</v>
      </c>
      <c r="D21" s="149"/>
      <c r="E21" s="366"/>
      <c r="F21" s="276"/>
      <c r="G21" s="276"/>
      <c r="H21" s="276"/>
      <c r="I21" s="273"/>
      <c r="J21" s="274"/>
      <c r="K21" s="276"/>
      <c r="L21" s="282"/>
      <c r="M21" s="778"/>
      <c r="N21" s="275"/>
      <c r="O21" s="624">
        <f t="shared" si="0"/>
        <v>0</v>
      </c>
      <c r="P21" s="454"/>
      <c r="Q21" s="454"/>
      <c r="R21" s="454"/>
      <c r="S21" s="461"/>
      <c r="T21" s="461"/>
      <c r="U21" s="504"/>
      <c r="V21" s="510"/>
      <c r="W21" s="332"/>
      <c r="X21" s="356"/>
      <c r="Y21" s="356"/>
      <c r="Z21" s="351"/>
      <c r="AA21" s="789"/>
      <c r="AB21" s="790"/>
      <c r="AC21" s="500"/>
      <c r="AD21" s="362"/>
      <c r="AE21" s="708">
        <f t="shared" si="1"/>
        <v>0</v>
      </c>
      <c r="AF21" s="280"/>
      <c r="AG21" s="149"/>
      <c r="AH21" s="149"/>
      <c r="AI21" s="149">
        <f t="shared" si="6"/>
        <v>0</v>
      </c>
      <c r="AJ21" s="709">
        <f t="shared" si="2"/>
        <v>0</v>
      </c>
      <c r="AK21" s="710">
        <f t="shared" si="3"/>
        <v>0</v>
      </c>
      <c r="AL21" s="711">
        <f t="shared" si="4"/>
        <v>0</v>
      </c>
    </row>
    <row r="22" spans="1:38" ht="15" customHeight="1" x14ac:dyDescent="0.25">
      <c r="A22" s="222"/>
      <c r="B22" s="618" t="s">
        <v>179</v>
      </c>
      <c r="C22" s="271">
        <f t="shared" si="8"/>
        <v>0</v>
      </c>
      <c r="D22" s="149"/>
      <c r="E22" s="366"/>
      <c r="F22" s="276"/>
      <c r="G22" s="276"/>
      <c r="H22" s="276"/>
      <c r="I22" s="273"/>
      <c r="J22" s="274"/>
      <c r="K22" s="276"/>
      <c r="L22" s="282"/>
      <c r="M22" s="778"/>
      <c r="N22" s="275"/>
      <c r="O22" s="624">
        <f t="shared" si="0"/>
        <v>0</v>
      </c>
      <c r="P22" s="454"/>
      <c r="Q22" s="454"/>
      <c r="R22" s="454"/>
      <c r="S22" s="461"/>
      <c r="T22" s="461"/>
      <c r="U22" s="504"/>
      <c r="V22" s="510"/>
      <c r="W22" s="332"/>
      <c r="X22" s="356"/>
      <c r="Y22" s="356"/>
      <c r="Z22" s="351"/>
      <c r="AA22" s="789"/>
      <c r="AB22" s="790"/>
      <c r="AC22" s="500"/>
      <c r="AD22" s="362"/>
      <c r="AE22" s="708">
        <f t="shared" si="1"/>
        <v>0</v>
      </c>
      <c r="AF22" s="280"/>
      <c r="AG22" s="149"/>
      <c r="AH22" s="149"/>
      <c r="AI22" s="149">
        <f t="shared" si="6"/>
        <v>0</v>
      </c>
      <c r="AJ22" s="709">
        <f t="shared" si="2"/>
        <v>0</v>
      </c>
      <c r="AK22" s="710">
        <f t="shared" si="3"/>
        <v>0</v>
      </c>
      <c r="AL22" s="711">
        <f t="shared" si="4"/>
        <v>0</v>
      </c>
    </row>
    <row r="23" spans="1:38" ht="15" customHeight="1" x14ac:dyDescent="0.25">
      <c r="A23" s="222"/>
      <c r="B23" s="618" t="s">
        <v>45</v>
      </c>
      <c r="C23" s="271">
        <f t="shared" si="8"/>
        <v>0</v>
      </c>
      <c r="D23" s="149"/>
      <c r="E23" s="1275"/>
      <c r="F23" s="276"/>
      <c r="G23" s="276"/>
      <c r="H23" s="276"/>
      <c r="I23" s="273"/>
      <c r="J23" s="274"/>
      <c r="K23" s="276"/>
      <c r="L23" s="282"/>
      <c r="M23" s="778"/>
      <c r="N23" s="275"/>
      <c r="O23" s="624">
        <f t="shared" si="0"/>
        <v>0</v>
      </c>
      <c r="P23" s="454"/>
      <c r="Q23" s="454"/>
      <c r="R23" s="454"/>
      <c r="S23" s="461"/>
      <c r="T23" s="461"/>
      <c r="U23" s="504"/>
      <c r="V23" s="510"/>
      <c r="W23" s="332"/>
      <c r="X23" s="356"/>
      <c r="Y23" s="356"/>
      <c r="Z23" s="351"/>
      <c r="AA23" s="789"/>
      <c r="AB23" s="790"/>
      <c r="AC23" s="500"/>
      <c r="AD23" s="362"/>
      <c r="AE23" s="708">
        <f t="shared" si="1"/>
        <v>0</v>
      </c>
      <c r="AF23" s="280"/>
      <c r="AG23" s="149"/>
      <c r="AH23" s="149"/>
      <c r="AI23" s="149">
        <f t="shared" si="6"/>
        <v>0</v>
      </c>
      <c r="AJ23" s="709">
        <f t="shared" si="2"/>
        <v>0</v>
      </c>
      <c r="AK23" s="710">
        <f t="shared" si="3"/>
        <v>0</v>
      </c>
      <c r="AL23" s="711">
        <f t="shared" si="4"/>
        <v>0</v>
      </c>
    </row>
    <row r="24" spans="1:38" ht="15" customHeight="1" x14ac:dyDescent="0.25">
      <c r="A24" s="222"/>
      <c r="B24" s="211" t="s">
        <v>5</v>
      </c>
      <c r="C24" s="271">
        <f t="shared" si="8"/>
        <v>0</v>
      </c>
      <c r="D24" s="280"/>
      <c r="E24" s="366"/>
      <c r="F24" s="276"/>
      <c r="G24" s="276"/>
      <c r="H24" s="276"/>
      <c r="I24" s="273"/>
      <c r="J24" s="274"/>
      <c r="K24" s="276"/>
      <c r="L24" s="282"/>
      <c r="M24" s="778"/>
      <c r="N24" s="97"/>
      <c r="O24" s="624">
        <f t="shared" si="0"/>
        <v>0</v>
      </c>
      <c r="P24" s="454"/>
      <c r="Q24" s="454"/>
      <c r="R24" s="454"/>
      <c r="S24" s="461"/>
      <c r="T24" s="461"/>
      <c r="U24" s="504"/>
      <c r="V24" s="510"/>
      <c r="W24" s="332"/>
      <c r="X24" s="356"/>
      <c r="Y24" s="356"/>
      <c r="Z24" s="351"/>
      <c r="AA24" s="789"/>
      <c r="AB24" s="790"/>
      <c r="AC24" s="500"/>
      <c r="AD24" s="362"/>
      <c r="AE24" s="708">
        <f t="shared" si="1"/>
        <v>0</v>
      </c>
      <c r="AF24" s="280"/>
      <c r="AG24" s="149"/>
      <c r="AH24" s="149"/>
      <c r="AI24" s="149">
        <f t="shared" si="6"/>
        <v>0</v>
      </c>
      <c r="AJ24" s="709">
        <f t="shared" si="2"/>
        <v>0</v>
      </c>
      <c r="AK24" s="710">
        <f t="shared" si="3"/>
        <v>0</v>
      </c>
      <c r="AL24" s="711">
        <f t="shared" si="4"/>
        <v>0</v>
      </c>
    </row>
    <row r="25" spans="1:38" ht="15" customHeight="1" x14ac:dyDescent="0.25">
      <c r="A25" s="222"/>
      <c r="B25" s="211" t="s">
        <v>6</v>
      </c>
      <c r="C25" s="271">
        <f t="shared" si="8"/>
        <v>0</v>
      </c>
      <c r="D25" s="280"/>
      <c r="E25" s="366"/>
      <c r="F25" s="276"/>
      <c r="G25" s="276"/>
      <c r="H25" s="276"/>
      <c r="I25" s="273"/>
      <c r="J25" s="274"/>
      <c r="K25" s="276"/>
      <c r="L25" s="282"/>
      <c r="M25" s="778"/>
      <c r="N25" s="97"/>
      <c r="O25" s="624">
        <f t="shared" si="0"/>
        <v>0</v>
      </c>
      <c r="P25" s="454"/>
      <c r="Q25" s="454"/>
      <c r="R25" s="454"/>
      <c r="S25" s="461"/>
      <c r="T25" s="461"/>
      <c r="U25" s="504"/>
      <c r="V25" s="510"/>
      <c r="W25" s="332"/>
      <c r="X25" s="356"/>
      <c r="Y25" s="356"/>
      <c r="Z25" s="351"/>
      <c r="AA25" s="789"/>
      <c r="AB25" s="790"/>
      <c r="AC25" s="500"/>
      <c r="AD25" s="362"/>
      <c r="AE25" s="708">
        <f t="shared" si="1"/>
        <v>0</v>
      </c>
      <c r="AF25" s="280"/>
      <c r="AG25" s="149"/>
      <c r="AH25" s="149"/>
      <c r="AI25" s="149">
        <f t="shared" si="6"/>
        <v>0</v>
      </c>
      <c r="AJ25" s="709">
        <f t="shared" si="2"/>
        <v>0</v>
      </c>
      <c r="AK25" s="710">
        <f t="shared" si="3"/>
        <v>0</v>
      </c>
      <c r="AL25" s="711">
        <f t="shared" si="4"/>
        <v>0</v>
      </c>
    </row>
    <row r="26" spans="1:38" ht="15" customHeight="1" x14ac:dyDescent="0.25">
      <c r="A26" s="222"/>
      <c r="B26" s="211" t="s">
        <v>250</v>
      </c>
      <c r="C26" s="271">
        <f t="shared" si="8"/>
        <v>0</v>
      </c>
      <c r="D26" s="280"/>
      <c r="E26" s="366"/>
      <c r="F26" s="276"/>
      <c r="G26" s="276"/>
      <c r="H26" s="276"/>
      <c r="I26" s="273"/>
      <c r="J26" s="274"/>
      <c r="K26" s="276"/>
      <c r="L26" s="282"/>
      <c r="M26" s="778"/>
      <c r="N26" s="97"/>
      <c r="O26" s="624">
        <f t="shared" si="0"/>
        <v>0</v>
      </c>
      <c r="P26" s="454"/>
      <c r="Q26" s="454"/>
      <c r="R26" s="454"/>
      <c r="S26" s="461"/>
      <c r="T26" s="461"/>
      <c r="U26" s="504"/>
      <c r="V26" s="510"/>
      <c r="W26" s="332"/>
      <c r="X26" s="356"/>
      <c r="Y26" s="356"/>
      <c r="Z26" s="351"/>
      <c r="AA26" s="789"/>
      <c r="AB26" s="790"/>
      <c r="AC26" s="500"/>
      <c r="AD26" s="362"/>
      <c r="AE26" s="708">
        <f t="shared" si="1"/>
        <v>0</v>
      </c>
      <c r="AF26" s="280"/>
      <c r="AG26" s="149"/>
      <c r="AH26" s="149"/>
      <c r="AI26" s="149">
        <f t="shared" si="6"/>
        <v>0</v>
      </c>
      <c r="AJ26" s="709">
        <f t="shared" si="2"/>
        <v>0</v>
      </c>
      <c r="AK26" s="710">
        <f t="shared" si="3"/>
        <v>0</v>
      </c>
      <c r="AL26" s="711">
        <f t="shared" si="4"/>
        <v>0</v>
      </c>
    </row>
    <row r="27" spans="1:38" ht="15" customHeight="1" x14ac:dyDescent="0.25">
      <c r="A27" s="222"/>
      <c r="B27" s="211" t="s">
        <v>192</v>
      </c>
      <c r="C27" s="271">
        <f t="shared" si="8"/>
        <v>0</v>
      </c>
      <c r="D27" s="280"/>
      <c r="E27" s="366"/>
      <c r="F27" s="276"/>
      <c r="G27" s="276"/>
      <c r="H27" s="276"/>
      <c r="I27" s="273"/>
      <c r="J27" s="274"/>
      <c r="K27" s="276"/>
      <c r="L27" s="282"/>
      <c r="M27" s="778"/>
      <c r="N27" s="275"/>
      <c r="O27" s="624">
        <f t="shared" si="0"/>
        <v>0</v>
      </c>
      <c r="P27" s="454"/>
      <c r="Q27" s="454"/>
      <c r="R27" s="454"/>
      <c r="S27" s="461"/>
      <c r="T27" s="461"/>
      <c r="U27" s="504"/>
      <c r="V27" s="510"/>
      <c r="W27" s="332"/>
      <c r="X27" s="356"/>
      <c r="Y27" s="356"/>
      <c r="Z27" s="351"/>
      <c r="AA27" s="789"/>
      <c r="AB27" s="790"/>
      <c r="AC27" s="500"/>
      <c r="AD27" s="362"/>
      <c r="AE27" s="708">
        <f t="shared" si="1"/>
        <v>0</v>
      </c>
      <c r="AF27" s="280"/>
      <c r="AG27" s="149"/>
      <c r="AH27" s="149"/>
      <c r="AI27" s="149">
        <f t="shared" si="6"/>
        <v>0</v>
      </c>
      <c r="AJ27" s="709">
        <f t="shared" si="2"/>
        <v>0</v>
      </c>
      <c r="AK27" s="710">
        <f t="shared" si="3"/>
        <v>0</v>
      </c>
      <c r="AL27" s="711">
        <f>AE27*$AL$5</f>
        <v>0</v>
      </c>
    </row>
    <row r="28" spans="1:38" ht="15" customHeight="1" x14ac:dyDescent="0.25">
      <c r="A28" s="222"/>
      <c r="B28" s="637" t="s">
        <v>45</v>
      </c>
      <c r="C28" s="271">
        <f t="shared" si="8"/>
        <v>0</v>
      </c>
      <c r="D28" s="280"/>
      <c r="E28" s="366"/>
      <c r="F28" s="276"/>
      <c r="G28" s="276"/>
      <c r="H28" s="276"/>
      <c r="I28" s="273"/>
      <c r="J28" s="274"/>
      <c r="K28" s="276"/>
      <c r="L28" s="282"/>
      <c r="M28" s="778"/>
      <c r="N28" s="97"/>
      <c r="O28" s="624">
        <f t="shared" si="0"/>
        <v>0</v>
      </c>
      <c r="P28" s="454"/>
      <c r="Q28" s="454"/>
      <c r="R28" s="454"/>
      <c r="S28" s="461"/>
      <c r="T28" s="461"/>
      <c r="U28" s="504"/>
      <c r="V28" s="510"/>
      <c r="W28" s="332"/>
      <c r="X28" s="356"/>
      <c r="Y28" s="356"/>
      <c r="Z28" s="351"/>
      <c r="AA28" s="789"/>
      <c r="AB28" s="790"/>
      <c r="AC28" s="500"/>
      <c r="AD28" s="362"/>
      <c r="AE28" s="708">
        <f t="shared" si="1"/>
        <v>0</v>
      </c>
      <c r="AF28" s="280"/>
      <c r="AG28" s="149"/>
      <c r="AH28" s="149"/>
      <c r="AI28" s="149">
        <f t="shared" si="6"/>
        <v>0</v>
      </c>
      <c r="AJ28" s="709">
        <f t="shared" si="2"/>
        <v>0</v>
      </c>
      <c r="AK28" s="710">
        <f t="shared" si="3"/>
        <v>0</v>
      </c>
      <c r="AL28" s="711">
        <f t="shared" si="4"/>
        <v>0</v>
      </c>
    </row>
    <row r="29" spans="1:38" ht="15" customHeight="1" x14ac:dyDescent="0.25">
      <c r="A29" s="222"/>
      <c r="B29" s="637" t="s">
        <v>45</v>
      </c>
      <c r="C29" s="271">
        <f t="shared" si="8"/>
        <v>0</v>
      </c>
      <c r="D29" s="280"/>
      <c r="E29" s="366"/>
      <c r="F29" s="280"/>
      <c r="G29" s="280"/>
      <c r="H29" s="276"/>
      <c r="I29" s="276"/>
      <c r="J29" s="282"/>
      <c r="K29" s="276"/>
      <c r="L29" s="282"/>
      <c r="M29" s="778"/>
      <c r="N29" s="97"/>
      <c r="O29" s="624">
        <f t="shared" si="0"/>
        <v>0</v>
      </c>
      <c r="P29" s="454"/>
      <c r="Q29" s="454"/>
      <c r="R29" s="454"/>
      <c r="S29" s="461"/>
      <c r="T29" s="461"/>
      <c r="U29" s="504"/>
      <c r="V29" s="510"/>
      <c r="W29" s="332"/>
      <c r="X29" s="356"/>
      <c r="Y29" s="356"/>
      <c r="Z29" s="351"/>
      <c r="AA29" s="789"/>
      <c r="AB29" s="790"/>
      <c r="AC29" s="500"/>
      <c r="AD29" s="362"/>
      <c r="AE29" s="708">
        <f t="shared" si="1"/>
        <v>0</v>
      </c>
      <c r="AF29" s="280"/>
      <c r="AG29" s="149"/>
      <c r="AH29" s="149"/>
      <c r="AI29" s="149">
        <f t="shared" si="6"/>
        <v>0</v>
      </c>
      <c r="AJ29" s="709">
        <f t="shared" si="2"/>
        <v>0</v>
      </c>
      <c r="AK29" s="710">
        <f t="shared" si="3"/>
        <v>0</v>
      </c>
      <c r="AL29" s="711">
        <f t="shared" si="4"/>
        <v>0</v>
      </c>
    </row>
    <row r="30" spans="1:38" ht="15" customHeight="1" x14ac:dyDescent="0.25">
      <c r="A30" s="222"/>
      <c r="B30" s="638" t="s">
        <v>45</v>
      </c>
      <c r="C30" s="271">
        <f t="shared" si="8"/>
        <v>0</v>
      </c>
      <c r="D30" s="280"/>
      <c r="E30" s="366"/>
      <c r="F30" s="366"/>
      <c r="G30" s="280"/>
      <c r="H30" s="296"/>
      <c r="I30" s="296"/>
      <c r="J30" s="297"/>
      <c r="K30" s="296"/>
      <c r="L30" s="783"/>
      <c r="M30" s="778"/>
      <c r="N30" s="260"/>
      <c r="O30" s="624">
        <f t="shared" si="0"/>
        <v>0</v>
      </c>
      <c r="P30" s="454"/>
      <c r="Q30" s="454"/>
      <c r="R30" s="454"/>
      <c r="S30" s="461"/>
      <c r="T30" s="461"/>
      <c r="U30" s="504"/>
      <c r="V30" s="510"/>
      <c r="W30" s="332"/>
      <c r="X30" s="356"/>
      <c r="Y30" s="356"/>
      <c r="Z30" s="351"/>
      <c r="AA30" s="789"/>
      <c r="AB30" s="790"/>
      <c r="AC30" s="500"/>
      <c r="AD30" s="362"/>
      <c r="AE30" s="708">
        <f t="shared" si="1"/>
        <v>0</v>
      </c>
      <c r="AF30" s="280"/>
      <c r="AG30" s="149"/>
      <c r="AH30" s="149"/>
      <c r="AI30" s="149">
        <f t="shared" si="6"/>
        <v>0</v>
      </c>
      <c r="AJ30" s="709">
        <f t="shared" si="2"/>
        <v>0</v>
      </c>
      <c r="AK30" s="710">
        <f t="shared" si="3"/>
        <v>0</v>
      </c>
      <c r="AL30" s="711">
        <f t="shared" si="4"/>
        <v>0</v>
      </c>
    </row>
    <row r="31" spans="1:38" ht="15" customHeight="1" x14ac:dyDescent="0.25">
      <c r="A31" s="222"/>
      <c r="B31" s="639" t="s">
        <v>45</v>
      </c>
      <c r="C31" s="271">
        <f t="shared" si="8"/>
        <v>0</v>
      </c>
      <c r="D31" s="280"/>
      <c r="E31" s="366"/>
      <c r="F31" s="280"/>
      <c r="G31" s="280"/>
      <c r="H31" s="296"/>
      <c r="I31" s="296"/>
      <c r="J31" s="297"/>
      <c r="K31" s="296"/>
      <c r="L31" s="783"/>
      <c r="M31" s="778"/>
      <c r="N31" s="260"/>
      <c r="O31" s="624">
        <f t="shared" si="0"/>
        <v>0</v>
      </c>
      <c r="P31" s="454"/>
      <c r="Q31" s="454"/>
      <c r="R31" s="454"/>
      <c r="S31" s="461"/>
      <c r="T31" s="461"/>
      <c r="U31" s="504"/>
      <c r="V31" s="510"/>
      <c r="W31" s="332"/>
      <c r="X31" s="356"/>
      <c r="Y31" s="356"/>
      <c r="Z31" s="351"/>
      <c r="AA31" s="789"/>
      <c r="AB31" s="790"/>
      <c r="AC31" s="500"/>
      <c r="AD31" s="362"/>
      <c r="AE31" s="708">
        <f t="shared" si="1"/>
        <v>0</v>
      </c>
      <c r="AF31" s="280"/>
      <c r="AG31" s="149"/>
      <c r="AH31" s="149"/>
      <c r="AI31" s="149">
        <f t="shared" si="6"/>
        <v>0</v>
      </c>
      <c r="AJ31" s="709">
        <f t="shared" si="2"/>
        <v>0</v>
      </c>
      <c r="AK31" s="710">
        <f t="shared" si="3"/>
        <v>0</v>
      </c>
      <c r="AL31" s="711">
        <f t="shared" si="4"/>
        <v>0</v>
      </c>
    </row>
    <row r="32" spans="1:38" ht="15" customHeight="1" x14ac:dyDescent="0.25">
      <c r="A32" s="222"/>
      <c r="B32" s="637" t="s">
        <v>45</v>
      </c>
      <c r="C32" s="271">
        <f t="shared" si="8"/>
        <v>0</v>
      </c>
      <c r="D32" s="280"/>
      <c r="E32" s="366"/>
      <c r="F32" s="280"/>
      <c r="G32" s="280"/>
      <c r="H32" s="280"/>
      <c r="I32" s="280"/>
      <c r="J32" s="280"/>
      <c r="K32" s="280"/>
      <c r="L32" s="783"/>
      <c r="M32" s="778"/>
      <c r="N32" s="260"/>
      <c r="O32" s="624">
        <f t="shared" si="0"/>
        <v>0</v>
      </c>
      <c r="P32" s="454"/>
      <c r="Q32" s="454"/>
      <c r="R32" s="454"/>
      <c r="S32" s="461"/>
      <c r="T32" s="461"/>
      <c r="U32" s="504"/>
      <c r="V32" s="510"/>
      <c r="W32" s="332"/>
      <c r="X32" s="356"/>
      <c r="Y32" s="356"/>
      <c r="Z32" s="351"/>
      <c r="AA32" s="789"/>
      <c r="AB32" s="790"/>
      <c r="AC32" s="500"/>
      <c r="AD32" s="362"/>
      <c r="AE32" s="708">
        <f t="shared" si="1"/>
        <v>0</v>
      </c>
      <c r="AF32" s="280"/>
      <c r="AG32" s="149"/>
      <c r="AH32" s="149"/>
      <c r="AI32" s="149">
        <f t="shared" si="6"/>
        <v>0</v>
      </c>
      <c r="AJ32" s="709">
        <f t="shared" si="2"/>
        <v>0</v>
      </c>
      <c r="AK32" s="710">
        <f t="shared" si="3"/>
        <v>0</v>
      </c>
      <c r="AL32" s="711">
        <f t="shared" si="4"/>
        <v>0</v>
      </c>
    </row>
    <row r="33" spans="1:38" ht="15" customHeight="1" x14ac:dyDescent="0.25">
      <c r="A33" s="223"/>
      <c r="B33" s="638" t="s">
        <v>45</v>
      </c>
      <c r="C33" s="271">
        <f t="shared" si="8"/>
        <v>0</v>
      </c>
      <c r="D33" s="280"/>
      <c r="E33" s="366"/>
      <c r="F33" s="283"/>
      <c r="G33" s="283"/>
      <c r="H33" s="283"/>
      <c r="I33" s="283"/>
      <c r="J33" s="283"/>
      <c r="K33" s="283"/>
      <c r="L33" s="781"/>
      <c r="M33" s="778"/>
      <c r="N33" s="98"/>
      <c r="O33" s="625">
        <f t="shared" si="0"/>
        <v>0</v>
      </c>
      <c r="P33" s="454"/>
      <c r="Q33" s="454"/>
      <c r="R33" s="454"/>
      <c r="S33" s="461"/>
      <c r="T33" s="461"/>
      <c r="U33" s="504"/>
      <c r="V33" s="510"/>
      <c r="W33" s="332"/>
      <c r="X33" s="356"/>
      <c r="Y33" s="356"/>
      <c r="Z33" s="351"/>
      <c r="AA33" s="789"/>
      <c r="AB33" s="790"/>
      <c r="AC33" s="500"/>
      <c r="AD33" s="362"/>
      <c r="AE33" s="681">
        <f t="shared" si="1"/>
        <v>0</v>
      </c>
      <c r="AF33" s="779"/>
      <c r="AG33" s="775"/>
      <c r="AH33" s="775"/>
      <c r="AI33" s="775">
        <f t="shared" si="6"/>
        <v>0</v>
      </c>
      <c r="AJ33" s="696">
        <f t="shared" si="2"/>
        <v>0</v>
      </c>
      <c r="AK33" s="697">
        <f t="shared" si="3"/>
        <v>0</v>
      </c>
      <c r="AL33" s="698">
        <f t="shared" si="4"/>
        <v>0</v>
      </c>
    </row>
    <row r="34" spans="1:38" ht="15" customHeight="1" x14ac:dyDescent="0.25">
      <c r="A34" s="221" t="s">
        <v>38</v>
      </c>
      <c r="B34" s="215" t="s">
        <v>37</v>
      </c>
      <c r="C34" s="269">
        <f>SUM(C35:C44)</f>
        <v>0</v>
      </c>
      <c r="D34" s="269">
        <f t="shared" ref="D34:N34" si="9">SUM(D35:D44)</f>
        <v>0</v>
      </c>
      <c r="E34" s="269">
        <f t="shared" si="9"/>
        <v>0</v>
      </c>
      <c r="F34" s="269">
        <f t="shared" si="9"/>
        <v>0</v>
      </c>
      <c r="G34" s="269">
        <f t="shared" si="9"/>
        <v>0</v>
      </c>
      <c r="H34" s="269">
        <f>SUM(H35:H44)</f>
        <v>0</v>
      </c>
      <c r="I34" s="269">
        <f t="shared" si="9"/>
        <v>0</v>
      </c>
      <c r="J34" s="269">
        <f t="shared" si="9"/>
        <v>0</v>
      </c>
      <c r="K34" s="269">
        <f t="shared" si="9"/>
        <v>0</v>
      </c>
      <c r="L34" s="642">
        <f t="shared" si="9"/>
        <v>0</v>
      </c>
      <c r="M34" s="642">
        <f t="shared" si="9"/>
        <v>0</v>
      </c>
      <c r="N34" s="644">
        <f t="shared" si="9"/>
        <v>0</v>
      </c>
      <c r="O34" s="622">
        <f t="shared" si="0"/>
        <v>0</v>
      </c>
      <c r="P34" s="455"/>
      <c r="Q34" s="455"/>
      <c r="R34" s="455"/>
      <c r="S34" s="462"/>
      <c r="T34" s="462"/>
      <c r="U34" s="505"/>
      <c r="V34" s="511"/>
      <c r="W34" s="349"/>
      <c r="X34" s="357"/>
      <c r="Y34" s="357"/>
      <c r="Z34" s="352"/>
      <c r="AA34" s="793"/>
      <c r="AB34" s="794"/>
      <c r="AC34" s="499"/>
      <c r="AD34" s="361"/>
      <c r="AE34" s="682">
        <f t="shared" si="1"/>
        <v>0</v>
      </c>
      <c r="AF34" s="684">
        <f>SUM(AF35:AF44)</f>
        <v>0</v>
      </c>
      <c r="AG34" s="684">
        <f>SUM(AG35:AG44)</f>
        <v>0</v>
      </c>
      <c r="AH34" s="684">
        <f>SUM(AH35:AH44)</f>
        <v>0</v>
      </c>
      <c r="AI34" s="684">
        <f>SUM(AF34:AG34)-AH34</f>
        <v>0</v>
      </c>
      <c r="AJ34" s="685">
        <f t="shared" si="2"/>
        <v>0</v>
      </c>
      <c r="AK34" s="686">
        <f t="shared" si="3"/>
        <v>0</v>
      </c>
      <c r="AL34" s="687">
        <f>SUM(AL35:AL55)</f>
        <v>0</v>
      </c>
    </row>
    <row r="35" spans="1:38" ht="15" customHeight="1" x14ac:dyDescent="0.25">
      <c r="A35" s="222"/>
      <c r="B35" s="216" t="s">
        <v>8</v>
      </c>
      <c r="C35" s="271">
        <f t="shared" ref="C35:C44" si="10">SUM(D35:K35)</f>
        <v>0</v>
      </c>
      <c r="D35" s="279"/>
      <c r="E35" s="368"/>
      <c r="F35" s="279"/>
      <c r="G35" s="279"/>
      <c r="H35" s="279"/>
      <c r="I35" s="279"/>
      <c r="J35" s="274"/>
      <c r="K35" s="279"/>
      <c r="L35" s="274"/>
      <c r="M35" s="778"/>
      <c r="N35" s="275"/>
      <c r="O35" s="623">
        <f t="shared" si="0"/>
        <v>0</v>
      </c>
      <c r="P35" s="454"/>
      <c r="Q35" s="454"/>
      <c r="R35" s="454"/>
      <c r="S35" s="461"/>
      <c r="T35" s="461"/>
      <c r="U35" s="504"/>
      <c r="V35" s="510"/>
      <c r="W35" s="332"/>
      <c r="X35" s="356"/>
      <c r="Y35" s="356"/>
      <c r="Z35" s="351"/>
      <c r="AA35" s="789"/>
      <c r="AB35" s="790"/>
      <c r="AC35" s="500"/>
      <c r="AD35" s="362"/>
      <c r="AE35" s="681">
        <f t="shared" si="1"/>
        <v>0</v>
      </c>
      <c r="AF35" s="779"/>
      <c r="AG35" s="775"/>
      <c r="AH35" s="775"/>
      <c r="AI35" s="775">
        <f>SUM(AF35:AG35)</f>
        <v>0</v>
      </c>
      <c r="AJ35" s="696">
        <f t="shared" si="2"/>
        <v>0</v>
      </c>
      <c r="AK35" s="697">
        <f t="shared" si="3"/>
        <v>0</v>
      </c>
      <c r="AL35" s="698">
        <f t="shared" si="4"/>
        <v>0</v>
      </c>
    </row>
    <row r="36" spans="1:38" ht="15" customHeight="1" x14ac:dyDescent="0.25">
      <c r="A36" s="222"/>
      <c r="B36" s="217" t="s">
        <v>221</v>
      </c>
      <c r="C36" s="271">
        <f t="shared" si="10"/>
        <v>0</v>
      </c>
      <c r="D36" s="280"/>
      <c r="E36" s="368"/>
      <c r="F36" s="280"/>
      <c r="G36" s="280"/>
      <c r="H36" s="280"/>
      <c r="I36" s="279"/>
      <c r="J36" s="274"/>
      <c r="K36" s="280"/>
      <c r="L36" s="282"/>
      <c r="M36" s="780"/>
      <c r="N36" s="97"/>
      <c r="O36" s="624">
        <f t="shared" si="0"/>
        <v>0</v>
      </c>
      <c r="P36" s="454"/>
      <c r="Q36" s="454"/>
      <c r="R36" s="454"/>
      <c r="S36" s="461"/>
      <c r="T36" s="461"/>
      <c r="U36" s="504"/>
      <c r="V36" s="510"/>
      <c r="W36" s="332"/>
      <c r="X36" s="356"/>
      <c r="Y36" s="356"/>
      <c r="Z36" s="351"/>
      <c r="AA36" s="789"/>
      <c r="AB36" s="790"/>
      <c r="AC36" s="500"/>
      <c r="AD36" s="362"/>
      <c r="AE36" s="708">
        <f t="shared" si="1"/>
        <v>0</v>
      </c>
      <c r="AF36" s="280"/>
      <c r="AG36" s="149"/>
      <c r="AH36" s="149"/>
      <c r="AI36" s="149">
        <f>SUM(AF36:AG36)</f>
        <v>0</v>
      </c>
      <c r="AJ36" s="709">
        <f t="shared" si="2"/>
        <v>0</v>
      </c>
      <c r="AK36" s="710">
        <f t="shared" si="3"/>
        <v>0</v>
      </c>
      <c r="AL36" s="711">
        <f t="shared" si="4"/>
        <v>0</v>
      </c>
    </row>
    <row r="37" spans="1:38" ht="15.75" customHeight="1" x14ac:dyDescent="0.25">
      <c r="A37" s="222"/>
      <c r="B37" s="217" t="s">
        <v>9</v>
      </c>
      <c r="C37" s="271">
        <f t="shared" si="10"/>
        <v>0</v>
      </c>
      <c r="D37" s="280"/>
      <c r="E37" s="368"/>
      <c r="F37" s="280"/>
      <c r="G37" s="280"/>
      <c r="H37" s="280"/>
      <c r="I37" s="279"/>
      <c r="J37" s="274"/>
      <c r="K37" s="280"/>
      <c r="L37" s="282"/>
      <c r="M37" s="778"/>
      <c r="N37" s="97"/>
      <c r="O37" s="624">
        <f t="shared" si="0"/>
        <v>0</v>
      </c>
      <c r="P37" s="454"/>
      <c r="Q37" s="454"/>
      <c r="R37" s="454"/>
      <c r="S37" s="461"/>
      <c r="T37" s="461"/>
      <c r="U37" s="504"/>
      <c r="V37" s="510"/>
      <c r="W37" s="332"/>
      <c r="X37" s="356"/>
      <c r="Y37" s="356"/>
      <c r="Z37" s="351"/>
      <c r="AA37" s="789"/>
      <c r="AB37" s="790"/>
      <c r="AC37" s="500"/>
      <c r="AD37" s="362"/>
      <c r="AE37" s="708">
        <f t="shared" si="1"/>
        <v>0</v>
      </c>
      <c r="AF37" s="280"/>
      <c r="AG37" s="149"/>
      <c r="AH37" s="149"/>
      <c r="AI37" s="149">
        <f>SUM(AF37:AG37)</f>
        <v>0</v>
      </c>
      <c r="AJ37" s="709">
        <f t="shared" si="2"/>
        <v>0</v>
      </c>
      <c r="AK37" s="710">
        <f t="shared" si="3"/>
        <v>0</v>
      </c>
      <c r="AL37" s="711">
        <f>AE37*$AL$5</f>
        <v>0</v>
      </c>
    </row>
    <row r="38" spans="1:38" ht="15" customHeight="1" x14ac:dyDescent="0.25">
      <c r="A38" s="222"/>
      <c r="B38" s="795" t="s">
        <v>220</v>
      </c>
      <c r="C38" s="271">
        <f t="shared" si="10"/>
        <v>0</v>
      </c>
      <c r="D38" s="280"/>
      <c r="E38" s="368"/>
      <c r="F38" s="280"/>
      <c r="G38" s="280"/>
      <c r="H38" s="280"/>
      <c r="I38" s="279"/>
      <c r="J38" s="274"/>
      <c r="K38" s="280"/>
      <c r="L38" s="282"/>
      <c r="M38" s="780"/>
      <c r="N38" s="97"/>
      <c r="O38" s="624">
        <f t="shared" si="0"/>
        <v>0</v>
      </c>
      <c r="P38" s="447"/>
      <c r="Q38" s="447"/>
      <c r="R38" s="454"/>
      <c r="S38" s="461"/>
      <c r="T38" s="461"/>
      <c r="U38" s="504"/>
      <c r="V38" s="510"/>
      <c r="W38" s="332"/>
      <c r="X38" s="356"/>
      <c r="Y38" s="356"/>
      <c r="Z38" s="351"/>
      <c r="AA38" s="789"/>
      <c r="AB38" s="790"/>
      <c r="AC38" s="500"/>
      <c r="AD38" s="362"/>
      <c r="AE38" s="708">
        <f t="shared" si="1"/>
        <v>0</v>
      </c>
      <c r="AF38" s="280"/>
      <c r="AG38" s="149"/>
      <c r="AH38" s="149"/>
      <c r="AI38" s="149">
        <f>SUM(AF38:AG38)</f>
        <v>0</v>
      </c>
      <c r="AJ38" s="709">
        <f t="shared" si="2"/>
        <v>0</v>
      </c>
      <c r="AK38" s="710">
        <f t="shared" si="3"/>
        <v>0</v>
      </c>
      <c r="AL38" s="711">
        <f t="shared" si="4"/>
        <v>0</v>
      </c>
    </row>
    <row r="39" spans="1:38" ht="15" customHeight="1" x14ac:dyDescent="0.25">
      <c r="A39" s="222"/>
      <c r="B39" s="795" t="s">
        <v>248</v>
      </c>
      <c r="C39" s="271">
        <f t="shared" si="10"/>
        <v>0</v>
      </c>
      <c r="D39" s="280"/>
      <c r="E39" s="368"/>
      <c r="F39" s="1259"/>
      <c r="G39" s="280"/>
      <c r="H39" s="280"/>
      <c r="I39" s="279"/>
      <c r="J39" s="274"/>
      <c r="K39" s="280"/>
      <c r="L39" s="282"/>
      <c r="M39" s="778"/>
      <c r="N39" s="97"/>
      <c r="O39" s="624">
        <f t="shared" si="0"/>
        <v>0</v>
      </c>
      <c r="P39" s="454"/>
      <c r="Q39" s="454"/>
      <c r="R39" s="454"/>
      <c r="S39" s="461"/>
      <c r="T39" s="461"/>
      <c r="U39" s="504"/>
      <c r="V39" s="510"/>
      <c r="W39" s="332"/>
      <c r="X39" s="356"/>
      <c r="Y39" s="356"/>
      <c r="Z39" s="351"/>
      <c r="AA39" s="789"/>
      <c r="AB39" s="790"/>
      <c r="AC39" s="500"/>
      <c r="AD39" s="362"/>
      <c r="AE39" s="708">
        <f t="shared" si="1"/>
        <v>0</v>
      </c>
      <c r="AF39" s="280"/>
      <c r="AG39" s="149"/>
      <c r="AH39" s="149"/>
      <c r="AI39" s="149">
        <f>SUM(AF39:AG39)-AH39</f>
        <v>0</v>
      </c>
      <c r="AJ39" s="709">
        <f t="shared" si="2"/>
        <v>0</v>
      </c>
      <c r="AK39" s="710">
        <f t="shared" si="3"/>
        <v>0</v>
      </c>
      <c r="AL39" s="711">
        <f t="shared" si="4"/>
        <v>0</v>
      </c>
    </row>
    <row r="40" spans="1:38" ht="15" customHeight="1" x14ac:dyDescent="0.25">
      <c r="A40" s="222"/>
      <c r="B40" s="638" t="s">
        <v>45</v>
      </c>
      <c r="C40" s="271">
        <f t="shared" si="10"/>
        <v>0</v>
      </c>
      <c r="D40" s="280"/>
      <c r="E40" s="368"/>
      <c r="F40" s="280"/>
      <c r="G40" s="280"/>
      <c r="H40" s="280"/>
      <c r="I40" s="279"/>
      <c r="J40" s="274"/>
      <c r="K40" s="280"/>
      <c r="L40" s="282"/>
      <c r="M40" s="780"/>
      <c r="N40" s="784"/>
      <c r="O40" s="624">
        <f t="shared" si="0"/>
        <v>0</v>
      </c>
      <c r="P40" s="454"/>
      <c r="Q40" s="454"/>
      <c r="R40" s="454"/>
      <c r="S40" s="461"/>
      <c r="T40" s="461"/>
      <c r="U40" s="504"/>
      <c r="V40" s="510"/>
      <c r="W40" s="332"/>
      <c r="X40" s="356"/>
      <c r="Y40" s="356"/>
      <c r="Z40" s="351"/>
      <c r="AA40" s="789"/>
      <c r="AB40" s="790"/>
      <c r="AC40" s="796"/>
      <c r="AD40" s="797"/>
      <c r="AE40" s="708">
        <f t="shared" si="1"/>
        <v>0</v>
      </c>
      <c r="AF40" s="280"/>
      <c r="AG40" s="149"/>
      <c r="AH40" s="149"/>
      <c r="AI40" s="149">
        <f>SUM(AF40:AG40)</f>
        <v>0</v>
      </c>
      <c r="AJ40" s="709">
        <f t="shared" si="2"/>
        <v>0</v>
      </c>
      <c r="AK40" s="710">
        <f t="shared" si="3"/>
        <v>0</v>
      </c>
      <c r="AL40" s="711">
        <f t="shared" si="4"/>
        <v>0</v>
      </c>
    </row>
    <row r="41" spans="1:38" ht="15" customHeight="1" x14ac:dyDescent="0.25">
      <c r="A41" s="222"/>
      <c r="B41" s="637" t="s">
        <v>45</v>
      </c>
      <c r="C41" s="271">
        <f t="shared" si="10"/>
        <v>0</v>
      </c>
      <c r="D41" s="280"/>
      <c r="E41" s="368"/>
      <c r="F41" s="280"/>
      <c r="G41" s="280"/>
      <c r="H41" s="280"/>
      <c r="I41" s="279"/>
      <c r="J41" s="274"/>
      <c r="K41" s="280"/>
      <c r="L41" s="282"/>
      <c r="M41" s="778"/>
      <c r="N41" s="784"/>
      <c r="O41" s="624">
        <f t="shared" si="0"/>
        <v>0</v>
      </c>
      <c r="P41" s="454"/>
      <c r="Q41" s="454"/>
      <c r="R41" s="454"/>
      <c r="S41" s="461"/>
      <c r="T41" s="461"/>
      <c r="U41" s="504"/>
      <c r="V41" s="510"/>
      <c r="W41" s="332"/>
      <c r="X41" s="356"/>
      <c r="Y41" s="356"/>
      <c r="Z41" s="351"/>
      <c r="AA41" s="789"/>
      <c r="AB41" s="790"/>
      <c r="AC41" s="796"/>
      <c r="AD41" s="797"/>
      <c r="AE41" s="708">
        <f t="shared" si="1"/>
        <v>0</v>
      </c>
      <c r="AF41" s="280"/>
      <c r="AG41" s="149"/>
      <c r="AH41" s="149"/>
      <c r="AI41" s="149">
        <f>SUM(AF41:AG41)</f>
        <v>0</v>
      </c>
      <c r="AJ41" s="709">
        <f t="shared" si="2"/>
        <v>0</v>
      </c>
      <c r="AK41" s="710">
        <f t="shared" si="3"/>
        <v>0</v>
      </c>
      <c r="AL41" s="711">
        <f t="shared" si="4"/>
        <v>0</v>
      </c>
    </row>
    <row r="42" spans="1:38" ht="15" customHeight="1" x14ac:dyDescent="0.25">
      <c r="A42" s="222"/>
      <c r="B42" s="637" t="s">
        <v>45</v>
      </c>
      <c r="C42" s="271">
        <f t="shared" si="10"/>
        <v>0</v>
      </c>
      <c r="D42" s="280"/>
      <c r="E42" s="368"/>
      <c r="F42" s="280"/>
      <c r="G42" s="280"/>
      <c r="H42" s="280"/>
      <c r="I42" s="279"/>
      <c r="J42" s="274"/>
      <c r="K42" s="280"/>
      <c r="L42" s="282"/>
      <c r="M42" s="780"/>
      <c r="N42" s="97"/>
      <c r="O42" s="624">
        <f t="shared" si="0"/>
        <v>0</v>
      </c>
      <c r="P42" s="454"/>
      <c r="Q42" s="454"/>
      <c r="R42" s="454"/>
      <c r="S42" s="461"/>
      <c r="T42" s="461"/>
      <c r="U42" s="504"/>
      <c r="V42" s="510"/>
      <c r="W42" s="332"/>
      <c r="X42" s="356"/>
      <c r="Y42" s="356"/>
      <c r="Z42" s="351"/>
      <c r="AA42" s="789"/>
      <c r="AB42" s="790"/>
      <c r="AC42" s="796"/>
      <c r="AD42" s="797"/>
      <c r="AE42" s="708">
        <f t="shared" si="1"/>
        <v>0</v>
      </c>
      <c r="AF42" s="280"/>
      <c r="AG42" s="149"/>
      <c r="AH42" s="149"/>
      <c r="AI42" s="149">
        <f>SUM(AF42:AG42)</f>
        <v>0</v>
      </c>
      <c r="AJ42" s="709">
        <f t="shared" si="2"/>
        <v>0</v>
      </c>
      <c r="AK42" s="710">
        <f t="shared" si="3"/>
        <v>0</v>
      </c>
      <c r="AL42" s="711">
        <f t="shared" si="4"/>
        <v>0</v>
      </c>
    </row>
    <row r="43" spans="1:38" ht="15" customHeight="1" x14ac:dyDescent="0.25">
      <c r="A43" s="222"/>
      <c r="B43" s="637" t="s">
        <v>45</v>
      </c>
      <c r="C43" s="271">
        <f t="shared" si="10"/>
        <v>0</v>
      </c>
      <c r="D43" s="280"/>
      <c r="E43" s="368"/>
      <c r="F43" s="280"/>
      <c r="G43" s="280"/>
      <c r="H43" s="280"/>
      <c r="I43" s="279"/>
      <c r="J43" s="274"/>
      <c r="K43" s="280"/>
      <c r="L43" s="282"/>
      <c r="M43" s="778"/>
      <c r="N43" s="97"/>
      <c r="O43" s="624">
        <f t="shared" si="0"/>
        <v>0</v>
      </c>
      <c r="P43" s="454"/>
      <c r="Q43" s="454"/>
      <c r="R43" s="454"/>
      <c r="S43" s="461"/>
      <c r="T43" s="461"/>
      <c r="U43" s="504"/>
      <c r="V43" s="510"/>
      <c r="W43" s="332"/>
      <c r="X43" s="356"/>
      <c r="Y43" s="356"/>
      <c r="Z43" s="351"/>
      <c r="AA43" s="789"/>
      <c r="AB43" s="790"/>
      <c r="AC43" s="796"/>
      <c r="AD43" s="797"/>
      <c r="AE43" s="708">
        <f t="shared" si="1"/>
        <v>0</v>
      </c>
      <c r="AF43" s="280"/>
      <c r="AG43" s="149"/>
      <c r="AH43" s="149"/>
      <c r="AI43" s="149">
        <f>SUM(AF43:AG43)</f>
        <v>0</v>
      </c>
      <c r="AJ43" s="709">
        <f t="shared" si="2"/>
        <v>0</v>
      </c>
      <c r="AK43" s="710">
        <f t="shared" si="3"/>
        <v>0</v>
      </c>
      <c r="AL43" s="711">
        <f t="shared" si="4"/>
        <v>0</v>
      </c>
    </row>
    <row r="44" spans="1:38" ht="15" customHeight="1" x14ac:dyDescent="0.25">
      <c r="A44" s="223"/>
      <c r="B44" s="640" t="s">
        <v>45</v>
      </c>
      <c r="C44" s="271">
        <f t="shared" si="10"/>
        <v>0</v>
      </c>
      <c r="D44" s="280"/>
      <c r="E44" s="368"/>
      <c r="F44" s="280"/>
      <c r="G44" s="280"/>
      <c r="H44" s="280"/>
      <c r="I44" s="279"/>
      <c r="J44" s="274"/>
      <c r="K44" s="280"/>
      <c r="L44" s="781"/>
      <c r="M44" s="780"/>
      <c r="N44" s="98"/>
      <c r="O44" s="625">
        <f t="shared" si="0"/>
        <v>0</v>
      </c>
      <c r="P44" s="454"/>
      <c r="Q44" s="454"/>
      <c r="R44" s="454"/>
      <c r="S44" s="461"/>
      <c r="T44" s="461"/>
      <c r="U44" s="504"/>
      <c r="V44" s="510"/>
      <c r="W44" s="332"/>
      <c r="X44" s="356"/>
      <c r="Y44" s="356"/>
      <c r="Z44" s="351"/>
      <c r="AA44" s="789"/>
      <c r="AB44" s="790"/>
      <c r="AC44" s="796"/>
      <c r="AD44" s="797"/>
      <c r="AE44" s="681">
        <f t="shared" si="1"/>
        <v>0</v>
      </c>
      <c r="AF44" s="779"/>
      <c r="AG44" s="775"/>
      <c r="AH44" s="775"/>
      <c r="AI44" s="775">
        <f>SUM(AF44:AG44)</f>
        <v>0</v>
      </c>
      <c r="AJ44" s="696">
        <f t="shared" si="2"/>
        <v>0</v>
      </c>
      <c r="AK44" s="697">
        <f t="shared" si="3"/>
        <v>0</v>
      </c>
      <c r="AL44" s="698">
        <f t="shared" si="4"/>
        <v>0</v>
      </c>
    </row>
    <row r="45" spans="1:38" ht="15" customHeight="1" x14ac:dyDescent="0.25">
      <c r="A45" s="220" t="s">
        <v>40</v>
      </c>
      <c r="B45" s="215" t="s">
        <v>39</v>
      </c>
      <c r="C45" s="284">
        <f t="shared" ref="C45:N45" si="11">SUM(C46:C54)</f>
        <v>0</v>
      </c>
      <c r="D45" s="284">
        <f t="shared" si="11"/>
        <v>0</v>
      </c>
      <c r="E45" s="284">
        <f t="shared" si="11"/>
        <v>0</v>
      </c>
      <c r="F45" s="284">
        <f t="shared" si="11"/>
        <v>0</v>
      </c>
      <c r="G45" s="284">
        <f t="shared" si="11"/>
        <v>0</v>
      </c>
      <c r="H45" s="284">
        <f t="shared" si="11"/>
        <v>0</v>
      </c>
      <c r="I45" s="284">
        <f t="shared" si="11"/>
        <v>0</v>
      </c>
      <c r="J45" s="284">
        <f t="shared" si="11"/>
        <v>0</v>
      </c>
      <c r="K45" s="284">
        <f t="shared" si="11"/>
        <v>0</v>
      </c>
      <c r="L45" s="646">
        <f t="shared" si="11"/>
        <v>0</v>
      </c>
      <c r="M45" s="646">
        <f t="shared" si="11"/>
        <v>0</v>
      </c>
      <c r="N45" s="647">
        <f t="shared" si="11"/>
        <v>0</v>
      </c>
      <c r="O45" s="622">
        <f t="shared" si="0"/>
        <v>0</v>
      </c>
      <c r="P45" s="455"/>
      <c r="Q45" s="455"/>
      <c r="R45" s="455"/>
      <c r="S45" s="462"/>
      <c r="T45" s="462"/>
      <c r="U45" s="505"/>
      <c r="V45" s="511"/>
      <c r="W45" s="349"/>
      <c r="X45" s="357"/>
      <c r="Y45" s="357"/>
      <c r="Z45" s="352"/>
      <c r="AA45" s="793"/>
      <c r="AB45" s="794"/>
      <c r="AC45" s="798"/>
      <c r="AD45" s="799"/>
      <c r="AE45" s="682">
        <f t="shared" si="1"/>
        <v>0</v>
      </c>
      <c r="AF45" s="684">
        <f>SUM(AF46:AF54)</f>
        <v>0</v>
      </c>
      <c r="AG45" s="684">
        <f>SUM(AG46:AG54)</f>
        <v>0</v>
      </c>
      <c r="AH45" s="684">
        <f>SUM(AH46:AH54)</f>
        <v>0</v>
      </c>
      <c r="AI45" s="684">
        <f>SUM(AF45:AG45)-AH45</f>
        <v>0</v>
      </c>
      <c r="AJ45" s="685">
        <f t="shared" ref="AJ45:AJ52" si="12">AF45-AE45</f>
        <v>0</v>
      </c>
      <c r="AK45" s="686">
        <f t="shared" si="3"/>
        <v>0</v>
      </c>
      <c r="AL45" s="687">
        <f t="shared" si="4"/>
        <v>0</v>
      </c>
    </row>
    <row r="46" spans="1:38" ht="15" customHeight="1" x14ac:dyDescent="0.25">
      <c r="A46" s="224"/>
      <c r="B46" s="210" t="s">
        <v>177</v>
      </c>
      <c r="C46" s="271">
        <f t="shared" ref="C46:C54" si="13">SUM(D46:K46)</f>
        <v>0</v>
      </c>
      <c r="D46" s="273"/>
      <c r="E46" s="272"/>
      <c r="F46" s="310"/>
      <c r="G46" s="620"/>
      <c r="H46" s="273"/>
      <c r="I46" s="273"/>
      <c r="J46" s="274"/>
      <c r="K46" s="273"/>
      <c r="L46" s="274"/>
      <c r="M46" s="778"/>
      <c r="N46" s="275"/>
      <c r="O46" s="623">
        <f t="shared" si="0"/>
        <v>0</v>
      </c>
      <c r="P46" s="454"/>
      <c r="Q46" s="423"/>
      <c r="R46" s="454"/>
      <c r="S46" s="461"/>
      <c r="T46" s="461"/>
      <c r="U46" s="504"/>
      <c r="V46" s="510"/>
      <c r="W46" s="332"/>
      <c r="X46" s="356"/>
      <c r="Y46" s="356"/>
      <c r="Z46" s="351"/>
      <c r="AA46" s="789"/>
      <c r="AB46" s="790"/>
      <c r="AC46" s="796"/>
      <c r="AD46" s="797"/>
      <c r="AE46" s="681">
        <f t="shared" si="1"/>
        <v>0</v>
      </c>
      <c r="AF46" s="779"/>
      <c r="AG46" s="775"/>
      <c r="AH46" s="775"/>
      <c r="AI46" s="775">
        <f>SUM(AF46:AG46)-AH46</f>
        <v>0</v>
      </c>
      <c r="AJ46" s="696">
        <f t="shared" si="12"/>
        <v>0</v>
      </c>
      <c r="AK46" s="697">
        <f t="shared" si="3"/>
        <v>0</v>
      </c>
      <c r="AL46" s="698">
        <f>AE46*$AL$5</f>
        <v>0</v>
      </c>
    </row>
    <row r="47" spans="1:38" ht="15" customHeight="1" x14ac:dyDescent="0.25">
      <c r="A47" s="224"/>
      <c r="B47" s="211" t="s">
        <v>178</v>
      </c>
      <c r="C47" s="271">
        <f t="shared" si="13"/>
        <v>0</v>
      </c>
      <c r="D47" s="276"/>
      <c r="E47" s="281"/>
      <c r="F47" s="311"/>
      <c r="G47" s="311"/>
      <c r="H47" s="276"/>
      <c r="I47" s="276"/>
      <c r="J47" s="282"/>
      <c r="K47" s="276"/>
      <c r="L47" s="282"/>
      <c r="M47" s="780"/>
      <c r="N47" s="97"/>
      <c r="O47" s="624">
        <f t="shared" si="0"/>
        <v>0</v>
      </c>
      <c r="P47" s="454"/>
      <c r="Q47" s="454"/>
      <c r="R47" s="454"/>
      <c r="S47" s="461"/>
      <c r="T47" s="461"/>
      <c r="U47" s="504"/>
      <c r="V47" s="510"/>
      <c r="W47" s="332"/>
      <c r="X47" s="356"/>
      <c r="Y47" s="356"/>
      <c r="Z47" s="351"/>
      <c r="AA47" s="789"/>
      <c r="AB47" s="790"/>
      <c r="AC47" s="796"/>
      <c r="AD47" s="797"/>
      <c r="AE47" s="708">
        <f t="shared" si="1"/>
        <v>0</v>
      </c>
      <c r="AF47" s="280"/>
      <c r="AG47" s="149"/>
      <c r="AH47" s="149"/>
      <c r="AI47" s="149">
        <f t="shared" ref="AI47:AI53" si="14">SUM(AF47:AG47)-AH47</f>
        <v>0</v>
      </c>
      <c r="AJ47" s="709">
        <f t="shared" si="12"/>
        <v>0</v>
      </c>
      <c r="AK47" s="710">
        <f t="shared" si="3"/>
        <v>0</v>
      </c>
      <c r="AL47" s="711">
        <f t="shared" si="4"/>
        <v>0</v>
      </c>
    </row>
    <row r="48" spans="1:38" ht="15" customHeight="1" x14ac:dyDescent="0.25">
      <c r="A48" s="224"/>
      <c r="B48" s="211" t="s">
        <v>246</v>
      </c>
      <c r="C48" s="271">
        <f t="shared" si="13"/>
        <v>0</v>
      </c>
      <c r="D48" s="276"/>
      <c r="E48" s="281"/>
      <c r="F48" s="311"/>
      <c r="G48" s="311"/>
      <c r="H48" s="276"/>
      <c r="I48" s="276"/>
      <c r="J48" s="282"/>
      <c r="K48" s="276"/>
      <c r="L48" s="282"/>
      <c r="M48" s="778"/>
      <c r="N48" s="97"/>
      <c r="O48" s="624">
        <f t="shared" si="0"/>
        <v>0</v>
      </c>
      <c r="P48" s="454"/>
      <c r="Q48" s="454"/>
      <c r="R48" s="454"/>
      <c r="S48" s="461"/>
      <c r="T48" s="461"/>
      <c r="U48" s="504"/>
      <c r="V48" s="510"/>
      <c r="W48" s="332"/>
      <c r="X48" s="356"/>
      <c r="Y48" s="356"/>
      <c r="Z48" s="351"/>
      <c r="AA48" s="789"/>
      <c r="AB48" s="790"/>
      <c r="AC48" s="796"/>
      <c r="AD48" s="797"/>
      <c r="AE48" s="708">
        <f t="shared" si="1"/>
        <v>0</v>
      </c>
      <c r="AF48" s="280"/>
      <c r="AG48" s="149"/>
      <c r="AH48" s="149"/>
      <c r="AI48" s="149">
        <f t="shared" si="14"/>
        <v>0</v>
      </c>
      <c r="AJ48" s="709">
        <f t="shared" si="12"/>
        <v>0</v>
      </c>
      <c r="AK48" s="710">
        <f t="shared" si="3"/>
        <v>0</v>
      </c>
      <c r="AL48" s="711">
        <f t="shared" si="4"/>
        <v>0</v>
      </c>
    </row>
    <row r="49" spans="1:38" ht="15" customHeight="1" x14ac:dyDescent="0.25">
      <c r="A49" s="224"/>
      <c r="B49" s="618" t="s">
        <v>207</v>
      </c>
      <c r="C49" s="271">
        <f t="shared" si="13"/>
        <v>0</v>
      </c>
      <c r="D49" s="276"/>
      <c r="E49" s="281"/>
      <c r="F49" s="311"/>
      <c r="G49" s="311"/>
      <c r="H49" s="276"/>
      <c r="I49" s="276"/>
      <c r="J49" s="282"/>
      <c r="K49" s="276"/>
      <c r="L49" s="282"/>
      <c r="M49" s="780"/>
      <c r="N49" s="97"/>
      <c r="O49" s="624">
        <f t="shared" si="0"/>
        <v>0</v>
      </c>
      <c r="P49" s="454"/>
      <c r="Q49" s="454"/>
      <c r="R49" s="454"/>
      <c r="S49" s="461"/>
      <c r="T49" s="461"/>
      <c r="U49" s="504"/>
      <c r="V49" s="510"/>
      <c r="W49" s="332"/>
      <c r="X49" s="356"/>
      <c r="Y49" s="356"/>
      <c r="Z49" s="351"/>
      <c r="AA49" s="800"/>
      <c r="AB49" s="796"/>
      <c r="AC49" s="796"/>
      <c r="AD49" s="797"/>
      <c r="AE49" s="708">
        <f t="shared" si="1"/>
        <v>0</v>
      </c>
      <c r="AF49" s="280"/>
      <c r="AG49" s="149"/>
      <c r="AH49" s="149"/>
      <c r="AI49" s="149">
        <f t="shared" si="14"/>
        <v>0</v>
      </c>
      <c r="AJ49" s="709">
        <f t="shared" si="12"/>
        <v>0</v>
      </c>
      <c r="AK49" s="710">
        <f t="shared" si="3"/>
        <v>0</v>
      </c>
      <c r="AL49" s="711">
        <f t="shared" si="4"/>
        <v>0</v>
      </c>
    </row>
    <row r="50" spans="1:38" ht="15" customHeight="1" x14ac:dyDescent="0.25">
      <c r="A50" s="224"/>
      <c r="B50" s="618" t="s">
        <v>251</v>
      </c>
      <c r="C50" s="271">
        <f t="shared" si="13"/>
        <v>0</v>
      </c>
      <c r="D50" s="276"/>
      <c r="E50" s="281"/>
      <c r="F50" s="311"/>
      <c r="G50" s="311"/>
      <c r="H50" s="276"/>
      <c r="I50" s="276"/>
      <c r="J50" s="274"/>
      <c r="K50" s="276"/>
      <c r="L50" s="282"/>
      <c r="M50" s="778"/>
      <c r="N50" s="97"/>
      <c r="O50" s="624">
        <f t="shared" si="0"/>
        <v>0</v>
      </c>
      <c r="P50" s="454"/>
      <c r="Q50" s="454"/>
      <c r="R50" s="454"/>
      <c r="S50" s="461"/>
      <c r="T50" s="461"/>
      <c r="U50" s="504"/>
      <c r="V50" s="510"/>
      <c r="W50" s="332"/>
      <c r="X50" s="356"/>
      <c r="Y50" s="356"/>
      <c r="Z50" s="351"/>
      <c r="AA50" s="800"/>
      <c r="AB50" s="796"/>
      <c r="AC50" s="796"/>
      <c r="AD50" s="797"/>
      <c r="AE50" s="708">
        <f t="shared" si="1"/>
        <v>0</v>
      </c>
      <c r="AF50" s="280"/>
      <c r="AG50" s="149"/>
      <c r="AH50" s="149"/>
      <c r="AI50" s="149">
        <f t="shared" si="14"/>
        <v>0</v>
      </c>
      <c r="AJ50" s="709">
        <f t="shared" si="12"/>
        <v>0</v>
      </c>
      <c r="AK50" s="710">
        <f t="shared" si="3"/>
        <v>0</v>
      </c>
      <c r="AL50" s="711">
        <f t="shared" si="4"/>
        <v>0</v>
      </c>
    </row>
    <row r="51" spans="1:38" ht="15" customHeight="1" x14ac:dyDescent="0.25">
      <c r="A51" s="224"/>
      <c r="B51" s="618" t="s">
        <v>254</v>
      </c>
      <c r="C51" s="271">
        <f t="shared" si="13"/>
        <v>0</v>
      </c>
      <c r="D51" s="276"/>
      <c r="E51" s="281"/>
      <c r="F51" s="311"/>
      <c r="G51" s="311"/>
      <c r="H51" s="276"/>
      <c r="I51" s="276"/>
      <c r="J51" s="274"/>
      <c r="K51" s="276"/>
      <c r="L51" s="282"/>
      <c r="M51" s="780"/>
      <c r="N51" s="97"/>
      <c r="O51" s="624">
        <f t="shared" si="0"/>
        <v>0</v>
      </c>
      <c r="P51" s="454"/>
      <c r="Q51" s="454"/>
      <c r="R51" s="454"/>
      <c r="S51" s="461"/>
      <c r="T51" s="461"/>
      <c r="U51" s="504"/>
      <c r="V51" s="510"/>
      <c r="W51" s="332"/>
      <c r="X51" s="356"/>
      <c r="Y51" s="356"/>
      <c r="Z51" s="351"/>
      <c r="AA51" s="800"/>
      <c r="AB51" s="796"/>
      <c r="AC51" s="796"/>
      <c r="AD51" s="797"/>
      <c r="AE51" s="708">
        <f t="shared" si="1"/>
        <v>0</v>
      </c>
      <c r="AF51" s="280"/>
      <c r="AG51" s="149"/>
      <c r="AH51" s="149"/>
      <c r="AI51" s="149">
        <f t="shared" si="14"/>
        <v>0</v>
      </c>
      <c r="AJ51" s="709">
        <f t="shared" si="12"/>
        <v>0</v>
      </c>
      <c r="AK51" s="710">
        <f t="shared" si="3"/>
        <v>0</v>
      </c>
      <c r="AL51" s="711">
        <f t="shared" si="4"/>
        <v>0</v>
      </c>
    </row>
    <row r="52" spans="1:38" ht="15" customHeight="1" x14ac:dyDescent="0.25">
      <c r="A52" s="224"/>
      <c r="B52" s="639" t="s">
        <v>45</v>
      </c>
      <c r="C52" s="271">
        <f t="shared" si="13"/>
        <v>0</v>
      </c>
      <c r="D52" s="276"/>
      <c r="E52" s="281"/>
      <c r="F52" s="311"/>
      <c r="G52" s="311"/>
      <c r="H52" s="276"/>
      <c r="I52" s="276"/>
      <c r="J52" s="274"/>
      <c r="K52" s="276"/>
      <c r="L52" s="282"/>
      <c r="M52" s="778"/>
      <c r="N52" s="97"/>
      <c r="O52" s="624">
        <f t="shared" si="0"/>
        <v>0</v>
      </c>
      <c r="P52" s="454"/>
      <c r="Q52" s="454"/>
      <c r="R52" s="454"/>
      <c r="S52" s="461"/>
      <c r="T52" s="461"/>
      <c r="U52" s="504"/>
      <c r="V52" s="510"/>
      <c r="W52" s="332"/>
      <c r="X52" s="356"/>
      <c r="Y52" s="356"/>
      <c r="Z52" s="351"/>
      <c r="AA52" s="800"/>
      <c r="AB52" s="796"/>
      <c r="AC52" s="796"/>
      <c r="AD52" s="797"/>
      <c r="AE52" s="708">
        <f t="shared" si="1"/>
        <v>0</v>
      </c>
      <c r="AF52" s="280"/>
      <c r="AG52" s="149"/>
      <c r="AH52" s="149"/>
      <c r="AI52" s="149">
        <f t="shared" si="14"/>
        <v>0</v>
      </c>
      <c r="AJ52" s="709">
        <f t="shared" si="12"/>
        <v>0</v>
      </c>
      <c r="AK52" s="710">
        <f t="shared" si="3"/>
        <v>0</v>
      </c>
      <c r="AL52" s="711">
        <f t="shared" si="4"/>
        <v>0</v>
      </c>
    </row>
    <row r="53" spans="1:38" ht="15" customHeight="1" x14ac:dyDescent="0.25">
      <c r="A53" s="224"/>
      <c r="B53" s="638" t="s">
        <v>45</v>
      </c>
      <c r="C53" s="271">
        <f t="shared" si="13"/>
        <v>0</v>
      </c>
      <c r="D53" s="276"/>
      <c r="E53" s="281"/>
      <c r="F53" s="311"/>
      <c r="G53" s="311"/>
      <c r="H53" s="276"/>
      <c r="I53" s="276"/>
      <c r="J53" s="274"/>
      <c r="K53" s="276"/>
      <c r="L53" s="282"/>
      <c r="M53" s="778"/>
      <c r="N53" s="97"/>
      <c r="O53" s="624">
        <f t="shared" si="0"/>
        <v>0</v>
      </c>
      <c r="P53" s="454"/>
      <c r="Q53" s="454"/>
      <c r="R53" s="454"/>
      <c r="S53" s="461"/>
      <c r="T53" s="461"/>
      <c r="U53" s="504"/>
      <c r="V53" s="510"/>
      <c r="W53" s="332"/>
      <c r="X53" s="356"/>
      <c r="Y53" s="356"/>
      <c r="Z53" s="351"/>
      <c r="AA53" s="800"/>
      <c r="AB53" s="796"/>
      <c r="AC53" s="796"/>
      <c r="AD53" s="797"/>
      <c r="AE53" s="708">
        <f t="shared" si="1"/>
        <v>0</v>
      </c>
      <c r="AF53" s="280"/>
      <c r="AG53" s="149"/>
      <c r="AH53" s="149"/>
      <c r="AI53" s="149">
        <f t="shared" si="14"/>
        <v>0</v>
      </c>
      <c r="AJ53" s="709">
        <f>AF53-AE53</f>
        <v>0</v>
      </c>
      <c r="AK53" s="710">
        <f t="shared" si="3"/>
        <v>0</v>
      </c>
      <c r="AL53" s="711">
        <f>AE53*$AL$5</f>
        <v>0</v>
      </c>
    </row>
    <row r="54" spans="1:38" ht="15" customHeight="1" x14ac:dyDescent="0.25">
      <c r="A54" s="224"/>
      <c r="B54" s="641" t="s">
        <v>45</v>
      </c>
      <c r="C54" s="271">
        <f t="shared" si="13"/>
        <v>0</v>
      </c>
      <c r="D54" s="286"/>
      <c r="E54" s="287"/>
      <c r="F54" s="286"/>
      <c r="G54" s="286"/>
      <c r="H54" s="286"/>
      <c r="I54" s="286"/>
      <c r="J54" s="274"/>
      <c r="K54" s="286"/>
      <c r="L54" s="783"/>
      <c r="M54" s="780"/>
      <c r="N54" s="260"/>
      <c r="O54" s="625">
        <f t="shared" si="0"/>
        <v>0</v>
      </c>
      <c r="P54" s="454"/>
      <c r="Q54" s="454"/>
      <c r="R54" s="454"/>
      <c r="S54" s="461"/>
      <c r="T54" s="461"/>
      <c r="U54" s="504"/>
      <c r="V54" s="510"/>
      <c r="W54" s="332"/>
      <c r="X54" s="356"/>
      <c r="Y54" s="356"/>
      <c r="Z54" s="351"/>
      <c r="AA54" s="800"/>
      <c r="AB54" s="796"/>
      <c r="AC54" s="796"/>
      <c r="AD54" s="797"/>
      <c r="AE54" s="708">
        <f t="shared" ref="AE54" si="15">C54</f>
        <v>0</v>
      </c>
      <c r="AF54" s="280"/>
      <c r="AG54" s="149"/>
      <c r="AH54" s="149"/>
      <c r="AI54" s="149">
        <f t="shared" ref="AI54" si="16">SUM(AF54:AG54)-AH54</f>
        <v>0</v>
      </c>
      <c r="AJ54" s="709">
        <f>AF54-AE54</f>
        <v>0</v>
      </c>
      <c r="AK54" s="710">
        <f t="shared" ref="AK54" si="17">IF(OR(AJ54=0,AF54=0,ISERROR(AJ54/AF54)),0,AJ54/AF54)</f>
        <v>0</v>
      </c>
      <c r="AL54" s="711">
        <f>AE54*$AL$5</f>
        <v>0</v>
      </c>
    </row>
    <row r="55" spans="1:38" ht="15" customHeight="1" x14ac:dyDescent="0.25">
      <c r="A55" s="220" t="s">
        <v>42</v>
      </c>
      <c r="B55" s="215" t="s">
        <v>41</v>
      </c>
      <c r="C55" s="269">
        <f>'Salary Worksheet FT'!O75</f>
        <v>0</v>
      </c>
      <c r="D55" s="266">
        <f>'Salary Worksheet FT'!G75</f>
        <v>0</v>
      </c>
      <c r="E55" s="267">
        <f>'Salary Worksheet FT'!H75</f>
        <v>0</v>
      </c>
      <c r="F55" s="266">
        <f>'Salary Worksheet FT'!I75</f>
        <v>0</v>
      </c>
      <c r="G55" s="266">
        <f>'Salary Worksheet FT'!J75</f>
        <v>0</v>
      </c>
      <c r="H55" s="266">
        <f>'Salary Worksheet FT'!K75</f>
        <v>0</v>
      </c>
      <c r="I55" s="266">
        <f>'Salary Worksheet FT'!L75</f>
        <v>0</v>
      </c>
      <c r="J55" s="266">
        <f>'Salary Worksheet FT'!M75</f>
        <v>0</v>
      </c>
      <c r="K55" s="266">
        <f>'Salary Worksheet FT'!N75</f>
        <v>0</v>
      </c>
      <c r="L55" s="642"/>
      <c r="M55" s="645"/>
      <c r="N55" s="644"/>
      <c r="O55" s="622">
        <f t="shared" si="0"/>
        <v>0</v>
      </c>
      <c r="P55" s="465"/>
      <c r="Q55" s="466"/>
      <c r="R55" s="466"/>
      <c r="S55" s="467"/>
      <c r="T55" s="467"/>
      <c r="U55" s="506"/>
      <c r="V55" s="515"/>
      <c r="W55" s="516"/>
      <c r="X55" s="517"/>
      <c r="Y55" s="517"/>
      <c r="Z55" s="518"/>
      <c r="AA55" s="801"/>
      <c r="AB55" s="802"/>
      <c r="AC55" s="802"/>
      <c r="AD55" s="803"/>
      <c r="AE55" s="683"/>
      <c r="AF55" s="400"/>
      <c r="AG55" s="400"/>
      <c r="AH55" s="400"/>
      <c r="AI55" s="400"/>
      <c r="AJ55" s="699"/>
      <c r="AK55" s="700"/>
      <c r="AL55" s="701"/>
    </row>
    <row r="56" spans="1:38" ht="15" customHeight="1" thickBot="1" x14ac:dyDescent="0.3">
      <c r="A56" s="223" t="s">
        <v>43</v>
      </c>
      <c r="B56" s="214" t="s">
        <v>289</v>
      </c>
      <c r="C56" s="288">
        <f>C55+C45+C34+C17+C13+C12+C11</f>
        <v>0</v>
      </c>
      <c r="D56" s="289">
        <f t="shared" ref="D56:O56" si="18">D55+D45+D34+D17+D13+D12+D11</f>
        <v>0</v>
      </c>
      <c r="E56" s="1260">
        <f t="shared" si="18"/>
        <v>0</v>
      </c>
      <c r="F56" s="289">
        <f t="shared" si="18"/>
        <v>0</v>
      </c>
      <c r="G56" s="289">
        <f t="shared" si="18"/>
        <v>0</v>
      </c>
      <c r="H56" s="289">
        <f t="shared" si="18"/>
        <v>0</v>
      </c>
      <c r="I56" s="289">
        <f t="shared" si="18"/>
        <v>0</v>
      </c>
      <c r="J56" s="289">
        <f t="shared" si="18"/>
        <v>0</v>
      </c>
      <c r="K56" s="289">
        <f t="shared" si="18"/>
        <v>0</v>
      </c>
      <c r="L56" s="648">
        <f t="shared" si="18"/>
        <v>0</v>
      </c>
      <c r="M56" s="648">
        <f t="shared" si="18"/>
        <v>0</v>
      </c>
      <c r="N56" s="649">
        <f t="shared" si="18"/>
        <v>0</v>
      </c>
      <c r="O56" s="1197">
        <f t="shared" si="18"/>
        <v>0</v>
      </c>
      <c r="P56" s="455"/>
      <c r="Q56" s="455"/>
      <c r="R56" s="455"/>
      <c r="S56" s="462"/>
      <c r="T56" s="462"/>
      <c r="U56" s="505"/>
      <c r="V56" s="511"/>
      <c r="W56" s="349"/>
      <c r="X56" s="357"/>
      <c r="Y56" s="357"/>
      <c r="Z56" s="349"/>
      <c r="AA56" s="804"/>
      <c r="AB56" s="805"/>
      <c r="AC56" s="805"/>
      <c r="AD56" s="806"/>
      <c r="AE56" s="807">
        <f>AE11+AE12+AE13+AE17+AE34+AE45</f>
        <v>0</v>
      </c>
      <c r="AF56" s="807">
        <f>AF11+AF12+AF13+AF17+AF34+AF45</f>
        <v>0</v>
      </c>
      <c r="AG56" s="807">
        <f>AG11+AG12+AG13+AG17+AG34+AG45</f>
        <v>0</v>
      </c>
      <c r="AH56" s="807"/>
      <c r="AI56" s="807">
        <f>SUM(AF56:AG56)</f>
        <v>0</v>
      </c>
      <c r="AJ56" s="808">
        <f>AJ11+AJ12+AJ13+AJ17+AJ34+AJ45</f>
        <v>0</v>
      </c>
      <c r="AK56" s="688">
        <f>IF(OR(AJ56=0,AF56=0,ISERROR(AJ56/AF56)),0,AJ56/AF56)</f>
        <v>0</v>
      </c>
      <c r="AL56" s="689">
        <f>AL11+AL12+AL13+AL17+AL34+AL45</f>
        <v>0</v>
      </c>
    </row>
    <row r="57" spans="1:38" ht="13.8" x14ac:dyDescent="0.25">
      <c r="A57" s="222" t="s">
        <v>59</v>
      </c>
      <c r="B57" s="218" t="s">
        <v>290</v>
      </c>
      <c r="C57" s="290">
        <f>C56-J56</f>
        <v>0</v>
      </c>
      <c r="D57" s="291"/>
      <c r="E57" s="292"/>
      <c r="F57" s="291"/>
      <c r="G57" s="291"/>
      <c r="H57" s="291"/>
      <c r="I57" s="291"/>
      <c r="J57" s="291"/>
      <c r="K57" s="662"/>
      <c r="L57" s="663"/>
      <c r="M57" s="664"/>
      <c r="N57" s="665"/>
      <c r="O57" s="626"/>
      <c r="P57" s="448"/>
      <c r="Q57" s="448"/>
      <c r="R57" s="454"/>
      <c r="S57" s="463"/>
      <c r="T57" s="463"/>
      <c r="U57" s="507"/>
      <c r="V57" s="512"/>
      <c r="W57" s="330"/>
      <c r="X57" s="493"/>
      <c r="Y57" s="356"/>
      <c r="Z57" s="351"/>
      <c r="AA57" s="800"/>
      <c r="AB57" s="796"/>
      <c r="AC57" s="796"/>
      <c r="AD57" s="797"/>
      <c r="AE57" s="690"/>
      <c r="AF57" s="691"/>
      <c r="AG57" s="692"/>
      <c r="AH57" s="692"/>
      <c r="AI57" s="692"/>
      <c r="AJ57" s="692"/>
      <c r="AK57" s="692"/>
      <c r="AL57" s="692"/>
    </row>
    <row r="58" spans="1:38" ht="14.4" thickBot="1" x14ac:dyDescent="0.3">
      <c r="A58" s="225"/>
      <c r="B58" s="219" t="s">
        <v>127</v>
      </c>
      <c r="C58" s="293"/>
      <c r="D58" s="294"/>
      <c r="E58" s="295"/>
      <c r="F58" s="294"/>
      <c r="G58" s="294"/>
      <c r="H58" s="294"/>
      <c r="I58" s="294"/>
      <c r="J58" s="294"/>
      <c r="K58" s="294"/>
      <c r="L58" s="666"/>
      <c r="M58" s="667"/>
      <c r="N58" s="668"/>
      <c r="O58" s="627"/>
      <c r="P58" s="449"/>
      <c r="Q58" s="449"/>
      <c r="R58" s="456"/>
      <c r="S58" s="464"/>
      <c r="T58" s="464"/>
      <c r="U58" s="508"/>
      <c r="V58" s="513"/>
      <c r="W58" s="331"/>
      <c r="X58" s="494"/>
      <c r="Y58" s="417"/>
      <c r="Z58" s="418"/>
      <c r="AA58" s="809"/>
      <c r="AB58" s="810"/>
      <c r="AC58" s="810"/>
      <c r="AD58" s="811"/>
      <c r="AE58" s="693"/>
      <c r="AF58" s="694"/>
      <c r="AG58" s="695"/>
      <c r="AH58" s="695"/>
      <c r="AI58" s="695"/>
      <c r="AJ58" s="695"/>
      <c r="AK58" s="695"/>
      <c r="AL58" s="695"/>
    </row>
    <row r="59" spans="1:38" ht="14.1" customHeight="1" x14ac:dyDescent="0.25">
      <c r="H59" s="166"/>
      <c r="I59" s="166"/>
      <c r="J59" s="634">
        <f>ROUND((D56/0.9)-D56,0)</f>
        <v>0</v>
      </c>
      <c r="K59" s="166"/>
      <c r="Y59" s="350">
        <f>W59+E59</f>
        <v>0</v>
      </c>
      <c r="Z59" s="332"/>
    </row>
    <row r="60" spans="1:38" ht="15" customHeight="1" x14ac:dyDescent="0.25">
      <c r="B60" s="254" t="s">
        <v>170</v>
      </c>
      <c r="D60" s="255"/>
      <c r="E60" s="80" t="str">
        <f>'Salary Worksheet FT'!E78</f>
        <v>DEAP 2026 Contract Budget 35-12-30-2026-OCS-XX</v>
      </c>
      <c r="F60" s="80"/>
      <c r="G60" s="80"/>
      <c r="H60" s="254"/>
      <c r="I60" s="80"/>
      <c r="J60" s="1192" t="s">
        <v>69</v>
      </c>
      <c r="K60" s="303">
        <f>'Salary Worksheet FT'!K78</f>
        <v>46008</v>
      </c>
      <c r="L60" s="80"/>
      <c r="M60" s="80"/>
      <c r="Y60" s="350">
        <f>W60+E81</f>
        <v>0</v>
      </c>
      <c r="Z60" s="332"/>
    </row>
    <row r="61" spans="1:38" ht="17.25" customHeight="1" x14ac:dyDescent="0.25">
      <c r="F61" s="69"/>
      <c r="G61" s="329"/>
      <c r="H61" s="528"/>
      <c r="I61" s="329"/>
      <c r="J61" s="167" t="s">
        <v>63</v>
      </c>
      <c r="Y61" s="350" t="e">
        <f>W61+#REF!</f>
        <v>#REF!</v>
      </c>
      <c r="Z61" s="332"/>
    </row>
    <row r="62" spans="1:38" ht="17.25" customHeight="1" x14ac:dyDescent="0.25">
      <c r="F62" s="69"/>
      <c r="G62" s="329"/>
      <c r="H62" s="528"/>
      <c r="I62" s="329"/>
      <c r="J62" s="167"/>
      <c r="Y62" s="350"/>
      <c r="Z62" s="332"/>
    </row>
    <row r="63" spans="1:38" ht="19.5" customHeight="1" x14ac:dyDescent="0.25">
      <c r="J63" s="168">
        <f>J56-J59</f>
        <v>0</v>
      </c>
      <c r="Y63" s="350">
        <f>W63+E75</f>
        <v>0</v>
      </c>
      <c r="Z63" s="332"/>
    </row>
    <row r="64" spans="1:38" ht="16.5" hidden="1" customHeight="1" x14ac:dyDescent="0.25">
      <c r="A64" s="253"/>
      <c r="B64" s="253"/>
      <c r="C64" s="1250"/>
      <c r="D64" s="1251" t="s">
        <v>306</v>
      </c>
      <c r="G64" s="253"/>
      <c r="H64" s="253"/>
      <c r="I64" s="253"/>
      <c r="J64" s="253"/>
      <c r="K64" s="253"/>
      <c r="L64" s="253"/>
      <c r="M64" s="253"/>
      <c r="N64" s="253"/>
    </row>
    <row r="65" spans="1:35" ht="14.1" hidden="1" customHeight="1" x14ac:dyDescent="0.25">
      <c r="A65" s="253"/>
      <c r="B65" s="80"/>
      <c r="C65" s="1242" t="s">
        <v>310</v>
      </c>
      <c r="D65" s="76" t="s">
        <v>309</v>
      </c>
      <c r="I65" s="254"/>
      <c r="J65" s="254"/>
      <c r="K65" s="80"/>
      <c r="L65" s="80"/>
      <c r="M65" s="80"/>
      <c r="AA65" s="69"/>
      <c r="AG65" s="69"/>
      <c r="AH65" s="69"/>
      <c r="AI65" s="69"/>
    </row>
    <row r="66" spans="1:35" ht="14.1" hidden="1" customHeight="1" x14ac:dyDescent="0.25">
      <c r="C66" s="1252"/>
      <c r="D66" s="76" t="s">
        <v>304</v>
      </c>
    </row>
    <row r="67" spans="1:35" ht="13.8" hidden="1" x14ac:dyDescent="0.25">
      <c r="C67" s="1253"/>
      <c r="D67" s="253" t="s">
        <v>305</v>
      </c>
      <c r="F67" s="893"/>
      <c r="G67" s="893"/>
      <c r="H67" s="893"/>
      <c r="I67" s="893"/>
      <c r="J67" s="893"/>
      <c r="K67" s="893"/>
      <c r="L67" s="893"/>
      <c r="M67" s="893"/>
      <c r="N67" s="893"/>
      <c r="U67" s="69"/>
    </row>
    <row r="68" spans="1:35" ht="14.1" hidden="1" customHeight="1" x14ac:dyDescent="0.25">
      <c r="C68" s="1252"/>
      <c r="D68" s="76" t="s">
        <v>307</v>
      </c>
      <c r="J68" s="69"/>
      <c r="W68" s="69"/>
    </row>
    <row r="69" spans="1:35" hidden="1" x14ac:dyDescent="0.25">
      <c r="B69" s="76"/>
      <c r="C69" s="1252"/>
      <c r="D69" s="76" t="s">
        <v>308</v>
      </c>
      <c r="F69" s="528"/>
      <c r="G69" s="528"/>
      <c r="H69" s="329"/>
      <c r="I69" s="329"/>
    </row>
    <row r="70" spans="1:35" hidden="1" x14ac:dyDescent="0.25">
      <c r="B70" s="76"/>
      <c r="C70" s="1254" t="s">
        <v>311</v>
      </c>
      <c r="D70" s="1255" t="s">
        <v>112</v>
      </c>
      <c r="F70" s="69"/>
      <c r="G70" s="69"/>
      <c r="H70" s="69"/>
      <c r="I70" s="69"/>
      <c r="U70" s="69"/>
    </row>
    <row r="71" spans="1:35" hidden="1" x14ac:dyDescent="0.25">
      <c r="G71" s="69"/>
      <c r="U71" s="69"/>
    </row>
    <row r="73" spans="1:35" x14ac:dyDescent="0.25">
      <c r="H73" s="69"/>
      <c r="I73" s="69"/>
      <c r="K73" s="69"/>
    </row>
    <row r="75" spans="1:35" ht="15.6" x14ac:dyDescent="0.3">
      <c r="E75" s="1302"/>
      <c r="G75" s="1222"/>
      <c r="H75" s="1222"/>
    </row>
    <row r="76" spans="1:35" x14ac:dyDescent="0.25">
      <c r="E76" s="1302"/>
      <c r="F76" s="1302"/>
      <c r="G76" s="69"/>
      <c r="H76" s="69"/>
    </row>
    <row r="77" spans="1:35" x14ac:dyDescent="0.25">
      <c r="E77" s="1303"/>
    </row>
    <row r="78" spans="1:35" ht="13.8" x14ac:dyDescent="0.25">
      <c r="E78" s="1304"/>
    </row>
    <row r="79" spans="1:35" x14ac:dyDescent="0.25">
      <c r="E79" s="1305"/>
    </row>
    <row r="80" spans="1:35" x14ac:dyDescent="0.25">
      <c r="E80" s="1303"/>
    </row>
    <row r="81" spans="5:5" x14ac:dyDescent="0.25">
      <c r="E81" s="1306"/>
    </row>
    <row r="84" spans="5:5" x14ac:dyDescent="0.25">
      <c r="E84" s="69"/>
    </row>
  </sheetData>
  <sheetProtection algorithmName="SHA-512" hashValue="wExokYQAZLcKjpliSwSldD2a8M4dylOmtvI4LQqqbnLwnjYMknGsbq/ZU07BJPPrJjIkIfJGl2dQSZsNXTawZA==" saltValue="rUeipI9ZkHLXurVvKk5M2w==" spinCount="100000" sheet="1" objects="1" scenarios="1" selectLockedCells="1"/>
  <mergeCells count="25">
    <mergeCell ref="AE2:AL2"/>
    <mergeCell ref="AJ8:AK8"/>
    <mergeCell ref="AJ9:AK9"/>
    <mergeCell ref="J8:J10"/>
    <mergeCell ref="L8:L10"/>
    <mergeCell ref="N8:N10"/>
    <mergeCell ref="W5:AD5"/>
    <mergeCell ref="P5:R5"/>
    <mergeCell ref="O8:O10"/>
    <mergeCell ref="M8:M10"/>
    <mergeCell ref="D2:I2"/>
    <mergeCell ref="A1:N1"/>
    <mergeCell ref="F8:F10"/>
    <mergeCell ref="I8:I10"/>
    <mergeCell ref="C8:C10"/>
    <mergeCell ref="A8:B10"/>
    <mergeCell ref="G8:G10"/>
    <mergeCell ref="H8:H10"/>
    <mergeCell ref="D5:I5"/>
    <mergeCell ref="K8:K10"/>
    <mergeCell ref="D8:D10"/>
    <mergeCell ref="D4:I4"/>
    <mergeCell ref="D6:I6"/>
    <mergeCell ref="E8:E10"/>
    <mergeCell ref="D3:I3"/>
  </mergeCells>
  <phoneticPr fontId="0" type="noConversion"/>
  <conditionalFormatting sqref="O11:O55">
    <cfRule type="cellIs" dxfId="54" priority="1" stopIfTrue="1" operator="greaterThan">
      <formula>0</formula>
    </cfRule>
  </conditionalFormatting>
  <conditionalFormatting sqref="AJ11:AK56">
    <cfRule type="cellIs" dxfId="53" priority="3" stopIfTrue="1" operator="lessThanOrEqual">
      <formula>0</formula>
    </cfRule>
  </conditionalFormatting>
  <printOptions horizontalCentered="1" headings="1"/>
  <pageMargins left="0.5" right="0.5" top="0.5" bottom="0.5" header="0.25" footer="0.25"/>
  <pageSetup scale="69" orientation="landscape" r:id="rId1"/>
  <headerFooter alignWithMargins="0">
    <oddFooter>&amp;LBudget Workbook V8&amp;C&amp;F&amp;R12/12/2017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291"/>
  <sheetViews>
    <sheetView showGridLines="0" zoomScale="82" zoomScaleNormal="82" workbookViewId="0">
      <selection activeCell="B13" sqref="B13:K13"/>
    </sheetView>
  </sheetViews>
  <sheetFormatPr defaultColWidth="9.33203125" defaultRowHeight="13.2" x14ac:dyDescent="0.25"/>
  <cols>
    <col min="1" max="1" width="4.6640625" customWidth="1"/>
    <col min="2" max="2" width="8.6640625" customWidth="1"/>
    <col min="3" max="3" width="10.33203125" customWidth="1"/>
    <col min="4" max="4" width="9.6640625" customWidth="1"/>
    <col min="5" max="5" width="8.6640625" customWidth="1"/>
    <col min="6" max="6" width="15.6640625" customWidth="1"/>
    <col min="7" max="7" width="8.6640625" customWidth="1"/>
    <col min="8" max="9" width="9.6640625" customWidth="1"/>
    <col min="10" max="10" width="5.6640625" customWidth="1"/>
    <col min="11" max="11" width="12" customWidth="1"/>
    <col min="12" max="12" width="4.44140625" customWidth="1"/>
    <col min="13" max="13" width="12.44140625" bestFit="1" customWidth="1"/>
    <col min="14" max="14" width="19.6640625" style="369" customWidth="1"/>
    <col min="15" max="15" width="17.44140625" style="369" customWidth="1"/>
    <col min="16" max="16" width="15.44140625" style="79" customWidth="1"/>
    <col min="17" max="17" width="10.33203125" style="45" customWidth="1"/>
    <col min="20" max="20" width="11.33203125" customWidth="1"/>
    <col min="23" max="26" width="9.33203125" customWidth="1"/>
    <col min="27" max="27" width="7.44140625" customWidth="1"/>
    <col min="28" max="28" width="20.6640625" customWidth="1"/>
  </cols>
  <sheetData>
    <row r="1" spans="1:29" ht="21" customHeight="1" x14ac:dyDescent="0.4">
      <c r="A1" s="1615" t="s">
        <v>291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  <c r="L1" s="1617"/>
      <c r="M1" s="732"/>
      <c r="N1" s="712" t="s">
        <v>256</v>
      </c>
    </row>
    <row r="2" spans="1:29" ht="3" customHeight="1" thickBot="1" x14ac:dyDescent="0.3">
      <c r="A2" s="10"/>
      <c r="B2" s="13"/>
      <c r="C2" s="13"/>
      <c r="D2" s="13"/>
      <c r="E2" s="13"/>
      <c r="F2" s="13"/>
      <c r="G2" s="13"/>
      <c r="H2" s="13"/>
      <c r="I2" s="13"/>
      <c r="J2" s="13"/>
      <c r="K2" s="13"/>
      <c r="L2" s="11"/>
      <c r="M2" s="732"/>
    </row>
    <row r="3" spans="1:29" ht="17.100000000000001" customHeight="1" thickBot="1" x14ac:dyDescent="0.35">
      <c r="A3" s="407"/>
      <c r="B3" s="408"/>
      <c r="C3" s="408"/>
      <c r="D3" s="408" t="str">
        <f>IF(ISBLANK('Salary Worksheet FT'!C3),"",'Salary Worksheet FT'!C3)</f>
        <v/>
      </c>
      <c r="E3" s="1363"/>
      <c r="F3" s="1363"/>
      <c r="G3" s="408"/>
      <c r="H3" s="408"/>
      <c r="I3" s="408"/>
      <c r="J3" s="408"/>
      <c r="K3" s="468">
        <v>1</v>
      </c>
      <c r="L3" s="409"/>
      <c r="M3" s="732"/>
      <c r="N3" s="1381" t="s">
        <v>67</v>
      </c>
      <c r="O3" s="1382"/>
      <c r="P3" s="1382"/>
      <c r="Q3" s="1383"/>
      <c r="R3" s="1383"/>
      <c r="S3" s="1383"/>
      <c r="T3" s="1383"/>
      <c r="U3" s="1383"/>
      <c r="V3" s="1383"/>
      <c r="W3" s="1383"/>
      <c r="X3" s="1383"/>
      <c r="Y3" s="1383"/>
      <c r="Z3" s="1383"/>
      <c r="AA3" s="1383"/>
      <c r="AB3" s="1384"/>
      <c r="AC3" s="732"/>
    </row>
    <row r="4" spans="1:29" ht="14.85" customHeight="1" thickBot="1" x14ac:dyDescent="0.35">
      <c r="A4" s="410"/>
      <c r="B4" s="411"/>
      <c r="C4" s="411"/>
      <c r="D4" s="411" t="str">
        <f>IF(ISBLANK('Salary Worksheet FT'!C4),"",'Salary Worksheet FT'!C4)</f>
        <v/>
      </c>
      <c r="E4" s="1364"/>
      <c r="F4" s="1364"/>
      <c r="G4" s="411"/>
      <c r="H4" s="411"/>
      <c r="I4" s="411"/>
      <c r="J4" s="411"/>
      <c r="K4" s="469" t="s">
        <v>216</v>
      </c>
      <c r="L4" s="412"/>
      <c r="M4" s="732"/>
      <c r="N4" s="713"/>
      <c r="O4" s="713"/>
      <c r="P4" s="714" t="s">
        <v>258</v>
      </c>
      <c r="Q4" s="715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</row>
    <row r="5" spans="1:29" ht="14.1" customHeight="1" x14ac:dyDescent="0.3">
      <c r="A5" s="407"/>
      <c r="B5" s="408"/>
      <c r="C5" s="408"/>
      <c r="D5" s="408" t="str">
        <f>IF(ISBLANK('Salary Worksheet FT'!C5),"",'Salary Worksheet FT'!C5)</f>
        <v/>
      </c>
      <c r="E5" s="1363"/>
      <c r="F5" s="1363"/>
      <c r="G5" s="408"/>
      <c r="H5" s="408"/>
      <c r="I5" s="408"/>
      <c r="J5" s="408"/>
      <c r="K5" s="470" t="s">
        <v>19</v>
      </c>
      <c r="L5" s="409"/>
      <c r="M5" s="732"/>
      <c r="N5" s="713"/>
      <c r="O5" s="713"/>
      <c r="P5" s="716" t="s">
        <v>257</v>
      </c>
      <c r="Q5" s="717"/>
      <c r="R5" s="732"/>
      <c r="S5" s="1761" t="s">
        <v>259</v>
      </c>
      <c r="T5" s="1762"/>
      <c r="U5" s="1762"/>
      <c r="V5" s="1762"/>
      <c r="W5" s="1762"/>
      <c r="X5" s="1762"/>
      <c r="Y5" s="1762"/>
      <c r="Z5" s="1762"/>
      <c r="AA5" s="1762"/>
      <c r="AB5" s="1763"/>
      <c r="AC5" s="732"/>
    </row>
    <row r="6" spans="1:29" ht="15.6" x14ac:dyDescent="0.3">
      <c r="A6" s="407"/>
      <c r="B6" s="408"/>
      <c r="C6" s="408"/>
      <c r="D6" s="408" t="str">
        <f>IF(ISBLANK('Salary Worksheet FT'!C6),"",'Salary Worksheet FT'!C6)</f>
        <v/>
      </c>
      <c r="E6" s="408"/>
      <c r="F6" s="1300"/>
      <c r="G6" s="408"/>
      <c r="H6" s="408"/>
      <c r="I6" s="408"/>
      <c r="J6" s="408"/>
      <c r="K6" s="408"/>
      <c r="L6" s="409"/>
      <c r="M6" s="732"/>
      <c r="N6" s="713"/>
      <c r="O6" s="713"/>
      <c r="P6" s="716"/>
      <c r="Q6" s="717"/>
      <c r="R6" s="732"/>
      <c r="S6" s="1764"/>
      <c r="T6" s="1765"/>
      <c r="U6" s="1765"/>
      <c r="V6" s="1765"/>
      <c r="W6" s="1765"/>
      <c r="X6" s="1765"/>
      <c r="Y6" s="1765"/>
      <c r="Z6" s="1765"/>
      <c r="AA6" s="1765"/>
      <c r="AB6" s="1766"/>
      <c r="AC6" s="732"/>
    </row>
    <row r="7" spans="1:29" ht="20.25" customHeight="1" thickBot="1" x14ac:dyDescent="0.3">
      <c r="A7" s="1619" t="s">
        <v>327</v>
      </c>
      <c r="B7" s="1620"/>
      <c r="C7" s="1620"/>
      <c r="D7" s="1620"/>
      <c r="E7" s="1620"/>
      <c r="F7" s="1620"/>
      <c r="G7" s="1620"/>
      <c r="H7" s="1620"/>
      <c r="I7" s="1620"/>
      <c r="J7" s="1620"/>
      <c r="K7" s="1620"/>
      <c r="L7" s="1621"/>
      <c r="M7" s="732"/>
      <c r="N7" s="725" t="s">
        <v>234</v>
      </c>
      <c r="O7" s="725" t="s">
        <v>232</v>
      </c>
      <c r="P7" s="726" t="s">
        <v>112</v>
      </c>
      <c r="Q7" s="818"/>
      <c r="R7" s="732"/>
      <c r="S7" s="1767"/>
      <c r="T7" s="1768"/>
      <c r="U7" s="1768"/>
      <c r="V7" s="1768"/>
      <c r="W7" s="1768"/>
      <c r="X7" s="1768"/>
      <c r="Y7" s="1768"/>
      <c r="Z7" s="1768"/>
      <c r="AA7" s="1768"/>
      <c r="AB7" s="1769"/>
      <c r="AC7" s="732"/>
    </row>
    <row r="8" spans="1:29" ht="12.75" customHeight="1" thickBot="1" x14ac:dyDescent="0.3">
      <c r="A8" s="10"/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732"/>
      <c r="N8" s="819"/>
      <c r="O8" s="819"/>
      <c r="P8" s="718"/>
      <c r="Q8" s="818"/>
      <c r="R8" s="732"/>
      <c r="S8" s="732"/>
      <c r="T8" s="732"/>
      <c r="U8" s="732"/>
      <c r="V8" s="732"/>
      <c r="W8" s="732"/>
      <c r="X8" s="732"/>
      <c r="Y8" s="732"/>
      <c r="Z8" s="732"/>
      <c r="AA8" s="732"/>
      <c r="AB8" s="732"/>
      <c r="AC8" s="732"/>
    </row>
    <row r="9" spans="1:29" ht="22.5" customHeight="1" thickBot="1" x14ac:dyDescent="0.35">
      <c r="A9" s="35" t="s">
        <v>91</v>
      </c>
      <c r="B9" s="1490" t="s">
        <v>55</v>
      </c>
      <c r="C9" s="1490"/>
      <c r="D9" s="13"/>
      <c r="E9" s="13"/>
      <c r="F9" s="13"/>
      <c r="G9" s="1480" t="s">
        <v>328</v>
      </c>
      <c r="H9" s="1480"/>
      <c r="I9" s="1480"/>
      <c r="J9" s="1476">
        <f>'Budget Worksheet '!C11</f>
        <v>0</v>
      </c>
      <c r="K9" s="1476"/>
      <c r="L9" s="11"/>
      <c r="M9" s="732"/>
      <c r="N9" s="718">
        <f>J9</f>
        <v>0</v>
      </c>
      <c r="O9" s="718">
        <f>AB9</f>
        <v>0</v>
      </c>
      <c r="P9" s="718">
        <f>N9-O9</f>
        <v>0</v>
      </c>
      <c r="Q9" s="720" t="s">
        <v>2</v>
      </c>
      <c r="R9" s="732"/>
      <c r="S9" s="733" t="str">
        <f>A9</f>
        <v>C-1</v>
      </c>
      <c r="T9" s="734" t="str">
        <f>B9</f>
        <v>Staff Salaries</v>
      </c>
      <c r="U9" s="735"/>
      <c r="V9" s="735"/>
      <c r="W9" s="735"/>
      <c r="X9" s="735"/>
      <c r="Y9" s="735"/>
      <c r="Z9" s="735"/>
      <c r="AA9" s="736" t="s">
        <v>332</v>
      </c>
      <c r="AB9" s="812">
        <v>0</v>
      </c>
      <c r="AC9" s="732"/>
    </row>
    <row r="10" spans="1:29" ht="25.5" customHeight="1" x14ac:dyDescent="0.3">
      <c r="A10" s="35"/>
      <c r="B10" s="32"/>
      <c r="C10" s="32"/>
      <c r="D10" s="13"/>
      <c r="E10" s="13"/>
      <c r="F10" s="13"/>
      <c r="G10" s="31"/>
      <c r="H10" s="31"/>
      <c r="I10" s="31"/>
      <c r="J10" s="38"/>
      <c r="K10" s="38"/>
      <c r="L10" s="11"/>
      <c r="M10" s="732"/>
      <c r="N10" s="819"/>
      <c r="O10" s="819"/>
      <c r="P10" s="718"/>
      <c r="Q10" s="721"/>
      <c r="R10" s="732"/>
      <c r="S10" s="737"/>
      <c r="T10" s="737"/>
      <c r="U10" s="732"/>
      <c r="V10" s="732"/>
      <c r="W10" s="732"/>
      <c r="X10" s="732"/>
      <c r="Y10" s="732"/>
      <c r="Z10" s="732"/>
      <c r="AA10" s="732"/>
      <c r="AB10" s="732"/>
      <c r="AC10" s="732"/>
    </row>
    <row r="11" spans="1:29" x14ac:dyDescent="0.25">
      <c r="A11" s="10"/>
      <c r="B11" s="1607" t="s">
        <v>107</v>
      </c>
      <c r="C11" s="1607"/>
      <c r="D11" s="1607"/>
      <c r="E11" s="1607"/>
      <c r="F11" s="1607"/>
      <c r="G11" s="1607"/>
      <c r="H11" s="1607"/>
      <c r="I11" s="1607"/>
      <c r="J11" s="1607"/>
      <c r="K11" s="1607"/>
      <c r="L11" s="11"/>
      <c r="M11" s="732"/>
      <c r="N11" s="718">
        <f>'Budget Worksheet '!F11</f>
        <v>0</v>
      </c>
      <c r="O11" s="813"/>
      <c r="P11" s="718">
        <f>N11-O11</f>
        <v>0</v>
      </c>
      <c r="Q11" s="720" t="s">
        <v>23</v>
      </c>
      <c r="R11" s="732"/>
      <c r="S11" s="732"/>
      <c r="T11" s="732"/>
      <c r="U11" s="732"/>
      <c r="V11" s="732"/>
      <c r="W11" s="732"/>
      <c r="X11" s="732"/>
      <c r="Y11" s="732"/>
      <c r="Z11" s="732"/>
      <c r="AA11" s="732"/>
      <c r="AB11" s="732"/>
      <c r="AC11" s="732"/>
    </row>
    <row r="12" spans="1:29" ht="20.85" customHeight="1" thickBot="1" x14ac:dyDescent="0.3">
      <c r="A12" s="10"/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11"/>
      <c r="M12" s="732"/>
      <c r="N12" s="719">
        <f>'Budget Worksheet '!E11</f>
        <v>0</v>
      </c>
      <c r="O12" s="814"/>
      <c r="P12" s="718">
        <f>N12-O12</f>
        <v>0</v>
      </c>
      <c r="Q12" s="721" t="s">
        <v>160</v>
      </c>
      <c r="R12" s="732"/>
      <c r="S12" s="737" t="str">
        <f>B9</f>
        <v>Staff Salaries</v>
      </c>
      <c r="T12" s="732"/>
      <c r="U12" s="732"/>
      <c r="V12" s="732"/>
      <c r="W12" s="732"/>
      <c r="X12" s="732"/>
      <c r="Y12" s="732"/>
      <c r="Z12" s="732"/>
      <c r="AA12" s="732"/>
      <c r="AB12" s="732"/>
      <c r="AC12" s="732"/>
    </row>
    <row r="13" spans="1:29" ht="232.5" customHeight="1" thickTop="1" thickBot="1" x14ac:dyDescent="0.3">
      <c r="A13" s="10"/>
      <c r="B13" s="1482"/>
      <c r="C13" s="1483"/>
      <c r="D13" s="1483"/>
      <c r="E13" s="1483"/>
      <c r="F13" s="1483"/>
      <c r="G13" s="1483"/>
      <c r="H13" s="1483"/>
      <c r="I13" s="1483"/>
      <c r="J13" s="1483"/>
      <c r="K13" s="1484"/>
      <c r="L13" s="11"/>
      <c r="M13" s="732"/>
      <c r="N13" s="713"/>
      <c r="O13" s="724">
        <f>(SUM(O11:O12))</f>
        <v>0</v>
      </c>
      <c r="P13" s="1595" t="s">
        <v>260</v>
      </c>
      <c r="Q13" s="1596"/>
      <c r="R13" s="732"/>
      <c r="S13" s="1482" t="s">
        <v>321</v>
      </c>
      <c r="T13" s="1483"/>
      <c r="U13" s="1483"/>
      <c r="V13" s="1483"/>
      <c r="W13" s="1483"/>
      <c r="X13" s="1483"/>
      <c r="Y13" s="1483"/>
      <c r="Z13" s="1483"/>
      <c r="AA13" s="1483"/>
      <c r="AB13" s="1484"/>
      <c r="AC13" s="732"/>
    </row>
    <row r="14" spans="1:29" ht="6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732"/>
      <c r="N14" s="713"/>
      <c r="O14" s="713"/>
      <c r="P14" s="723"/>
      <c r="Q14" s="717"/>
      <c r="R14" s="732"/>
      <c r="S14" s="732"/>
      <c r="T14" s="732"/>
      <c r="U14" s="732"/>
      <c r="V14" s="732"/>
      <c r="W14" s="732"/>
      <c r="X14" s="732"/>
      <c r="Y14" s="732"/>
      <c r="Z14" s="732"/>
      <c r="AA14" s="732"/>
      <c r="AB14" s="732"/>
      <c r="AC14" s="732"/>
    </row>
    <row r="15" spans="1:29" ht="16.2" thickBot="1" x14ac:dyDescent="0.35">
      <c r="A15" s="35" t="s">
        <v>92</v>
      </c>
      <c r="B15" s="39" t="s">
        <v>31</v>
      </c>
      <c r="C15" s="39"/>
      <c r="D15" s="39"/>
      <c r="E15" s="13"/>
      <c r="F15" s="13"/>
      <c r="G15" s="36" t="s">
        <v>328</v>
      </c>
      <c r="H15" s="36"/>
      <c r="I15" s="36"/>
      <c r="J15" s="1476">
        <f>'Budget Worksheet '!C12</f>
        <v>0</v>
      </c>
      <c r="K15" s="1476"/>
      <c r="L15" s="11"/>
      <c r="M15" s="732"/>
      <c r="N15" s="725" t="str">
        <f>N7</f>
        <v>Proposed Contract</v>
      </c>
      <c r="O15" s="725" t="str">
        <f>O7</f>
        <v>Previous Contract</v>
      </c>
      <c r="P15" s="726" t="s">
        <v>112</v>
      </c>
      <c r="Q15" s="818"/>
      <c r="R15" s="732"/>
      <c r="S15" s="732"/>
      <c r="T15" s="732"/>
      <c r="U15" s="732"/>
      <c r="V15" s="732"/>
      <c r="W15" s="732"/>
      <c r="X15" s="732"/>
      <c r="Y15" s="732"/>
      <c r="Z15" s="732"/>
      <c r="AA15" s="732"/>
      <c r="AB15" s="732"/>
      <c r="AC15" s="732"/>
    </row>
    <row r="16" spans="1:29" ht="16.2" thickBot="1" x14ac:dyDescent="0.35">
      <c r="A16" s="35"/>
      <c r="B16" s="39"/>
      <c r="C16" s="39"/>
      <c r="D16" s="39"/>
      <c r="E16" s="13"/>
      <c r="F16" s="13"/>
      <c r="G16" s="36" t="s">
        <v>85</v>
      </c>
      <c r="H16" s="36"/>
      <c r="I16" s="36"/>
      <c r="J16" s="1618">
        <f>'Salary Worksheet FT'!F74</f>
        <v>0</v>
      </c>
      <c r="K16" s="1618"/>
      <c r="L16" s="11"/>
      <c r="M16" s="732"/>
      <c r="N16" s="719">
        <f>J15</f>
        <v>0</v>
      </c>
      <c r="O16" s="719">
        <f>AB16</f>
        <v>0</v>
      </c>
      <c r="P16" s="718">
        <f>N16-O16</f>
        <v>0</v>
      </c>
      <c r="Q16" s="746" t="s">
        <v>2</v>
      </c>
      <c r="R16" s="732"/>
      <c r="S16" s="733" t="str">
        <f>A15</f>
        <v>C-2</v>
      </c>
      <c r="T16" s="734" t="str">
        <f>B15</f>
        <v>Staff Fringe Benefits</v>
      </c>
      <c r="U16" s="735"/>
      <c r="V16" s="735"/>
      <c r="W16" s="735"/>
      <c r="X16" s="735"/>
      <c r="Y16" s="735"/>
      <c r="Z16" s="735"/>
      <c r="AA16" s="736" t="s">
        <v>332</v>
      </c>
      <c r="AB16" s="815">
        <v>0</v>
      </c>
      <c r="AC16" s="732"/>
    </row>
    <row r="17" spans="1:29" ht="7.35" customHeight="1" thickBot="1" x14ac:dyDescent="0.35">
      <c r="A17" s="35"/>
      <c r="B17" s="39"/>
      <c r="C17" s="39"/>
      <c r="D17" s="39"/>
      <c r="E17" s="13"/>
      <c r="F17" s="13"/>
      <c r="G17" s="36"/>
      <c r="H17" s="36"/>
      <c r="I17" s="36"/>
      <c r="J17" s="1626"/>
      <c r="K17" s="1626"/>
      <c r="L17" s="11"/>
      <c r="M17" s="732"/>
      <c r="N17" s="819"/>
      <c r="O17" s="819"/>
      <c r="P17" s="718"/>
      <c r="Q17" s="720"/>
      <c r="R17" s="732"/>
      <c r="S17" s="732"/>
      <c r="T17" s="732"/>
      <c r="U17" s="732"/>
      <c r="V17" s="732"/>
      <c r="W17" s="732"/>
      <c r="X17" s="732"/>
      <c r="Y17" s="732"/>
      <c r="Z17" s="732"/>
      <c r="AA17" s="732"/>
      <c r="AB17" s="732"/>
      <c r="AC17" s="732"/>
    </row>
    <row r="18" spans="1:29" ht="23.1" customHeight="1" thickBot="1" x14ac:dyDescent="0.3">
      <c r="A18" s="10"/>
      <c r="B18" s="1634" t="s">
        <v>108</v>
      </c>
      <c r="C18" s="1634"/>
      <c r="D18" s="1634"/>
      <c r="E18" s="1634"/>
      <c r="F18" s="1634"/>
      <c r="G18" s="1634"/>
      <c r="H18" s="1634"/>
      <c r="I18" s="1634"/>
      <c r="J18" s="1634"/>
      <c r="K18" s="1634"/>
      <c r="L18" s="11"/>
      <c r="M18" s="764"/>
      <c r="N18" s="719">
        <f>'Budget Worksheet '!F12</f>
        <v>0</v>
      </c>
      <c r="O18" s="816"/>
      <c r="P18" s="719">
        <f>N18-O18</f>
        <v>0</v>
      </c>
      <c r="Q18" s="721" t="s">
        <v>23</v>
      </c>
      <c r="R18" s="732"/>
      <c r="S18" s="732"/>
      <c r="T18" s="732"/>
      <c r="U18" s="732"/>
      <c r="V18" s="732"/>
      <c r="W18" s="732"/>
      <c r="X18" s="732"/>
      <c r="Y18" s="738"/>
      <c r="Z18" s="739"/>
      <c r="AA18" s="740" t="s">
        <v>85</v>
      </c>
      <c r="AB18" s="741">
        <f>AA31</f>
        <v>0</v>
      </c>
      <c r="AC18" s="732"/>
    </row>
    <row r="19" spans="1:29" ht="13.35" customHeight="1" thickBot="1" x14ac:dyDescent="0.3">
      <c r="A19" s="10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11"/>
      <c r="M19" s="764"/>
      <c r="N19" s="727">
        <f>'Budget Worksheet '!E12</f>
        <v>0</v>
      </c>
      <c r="O19" s="814"/>
      <c r="P19" s="718">
        <f>N19-O19</f>
        <v>0</v>
      </c>
      <c r="Q19" s="720" t="s">
        <v>160</v>
      </c>
      <c r="R19" s="732"/>
      <c r="S19" s="737" t="str">
        <f>B15</f>
        <v>Staff Fringe Benefits</v>
      </c>
      <c r="T19" s="732"/>
      <c r="U19" s="732"/>
      <c r="V19" s="732"/>
      <c r="W19" s="732"/>
      <c r="X19" s="732"/>
      <c r="Y19" s="732"/>
      <c r="Z19" s="732"/>
      <c r="AA19" s="732"/>
      <c r="AB19" s="732"/>
      <c r="AC19" s="732"/>
    </row>
    <row r="20" spans="1:29" ht="25.5" customHeight="1" thickBot="1" x14ac:dyDescent="0.3">
      <c r="A20" s="10"/>
      <c r="B20" s="1612" t="s">
        <v>182</v>
      </c>
      <c r="C20" s="1613"/>
      <c r="D20" s="1613"/>
      <c r="E20" s="1613"/>
      <c r="F20" s="1614"/>
      <c r="G20" s="1614"/>
      <c r="H20" s="1622" t="s">
        <v>26</v>
      </c>
      <c r="I20" s="1623"/>
      <c r="J20" s="1624" t="s">
        <v>181</v>
      </c>
      <c r="K20" s="1625"/>
      <c r="L20" s="11"/>
      <c r="M20" s="765"/>
      <c r="N20" s="713"/>
      <c r="O20" s="724">
        <f>SUM(O18:O19)</f>
        <v>0</v>
      </c>
      <c r="P20" s="1595" t="s">
        <v>261</v>
      </c>
      <c r="Q20" s="1596"/>
      <c r="R20" s="732"/>
      <c r="S20" s="1725" t="s">
        <v>182</v>
      </c>
      <c r="T20" s="1726"/>
      <c r="U20" s="1726"/>
      <c r="V20" s="1726"/>
      <c r="W20" s="1727"/>
      <c r="X20" s="1727"/>
      <c r="Y20" s="1721" t="s">
        <v>26</v>
      </c>
      <c r="Z20" s="1722"/>
      <c r="AA20" s="1723" t="s">
        <v>181</v>
      </c>
      <c r="AB20" s="1724"/>
      <c r="AC20" s="732"/>
    </row>
    <row r="21" spans="1:29" ht="15" customHeight="1" x14ac:dyDescent="0.25">
      <c r="A21" s="10"/>
      <c r="B21" s="1627"/>
      <c r="C21" s="1628"/>
      <c r="D21" s="1628"/>
      <c r="E21" s="1628"/>
      <c r="F21" s="1629"/>
      <c r="G21" s="1629"/>
      <c r="H21" s="1630">
        <f t="shared" ref="H21:H30" si="0">$J$9*J21</f>
        <v>0</v>
      </c>
      <c r="I21" s="1631"/>
      <c r="J21" s="1584">
        <v>0</v>
      </c>
      <c r="K21" s="1585"/>
      <c r="L21" s="11"/>
      <c r="M21" s="766"/>
      <c r="N21" s="722"/>
      <c r="O21" s="728"/>
      <c r="P21" s="1597"/>
      <c r="Q21" s="1597"/>
      <c r="R21" s="820"/>
      <c r="S21" s="1627"/>
      <c r="T21" s="1628"/>
      <c r="U21" s="1628"/>
      <c r="V21" s="1628"/>
      <c r="W21" s="1629"/>
      <c r="X21" s="1629"/>
      <c r="Y21" s="1728">
        <f t="shared" ref="Y21:Y30" si="1">$AB$9*AA21</f>
        <v>0</v>
      </c>
      <c r="Z21" s="1729"/>
      <c r="AA21" s="1584">
        <v>0</v>
      </c>
      <c r="AB21" s="1585"/>
      <c r="AC21" s="732"/>
    </row>
    <row r="22" spans="1:29" ht="15" customHeight="1" x14ac:dyDescent="0.25">
      <c r="A22" s="10"/>
      <c r="B22" s="1586"/>
      <c r="C22" s="1587"/>
      <c r="D22" s="1587"/>
      <c r="E22" s="1587"/>
      <c r="F22" s="1588"/>
      <c r="G22" s="1588"/>
      <c r="H22" s="1610">
        <f t="shared" si="0"/>
        <v>0</v>
      </c>
      <c r="I22" s="1611"/>
      <c r="J22" s="1584">
        <v>0</v>
      </c>
      <c r="K22" s="1585"/>
      <c r="L22" s="11"/>
      <c r="M22" s="766"/>
      <c r="N22" s="722"/>
      <c r="O22" s="728"/>
      <c r="P22" s="1597"/>
      <c r="Q22" s="1597"/>
      <c r="R22" s="820"/>
      <c r="S22" s="1586"/>
      <c r="T22" s="1587"/>
      <c r="U22" s="1587"/>
      <c r="V22" s="1587"/>
      <c r="W22" s="1588"/>
      <c r="X22" s="1588"/>
      <c r="Y22" s="1717">
        <f t="shared" si="1"/>
        <v>0</v>
      </c>
      <c r="Z22" s="1718"/>
      <c r="AA22" s="1584">
        <v>0</v>
      </c>
      <c r="AB22" s="1585"/>
      <c r="AC22" s="732"/>
    </row>
    <row r="23" spans="1:29" ht="15" customHeight="1" x14ac:dyDescent="0.25">
      <c r="A23" s="10"/>
      <c r="B23" s="1586"/>
      <c r="C23" s="1587"/>
      <c r="D23" s="1587"/>
      <c r="E23" s="1587"/>
      <c r="F23" s="1588"/>
      <c r="G23" s="1588"/>
      <c r="H23" s="1610">
        <f t="shared" si="0"/>
        <v>0</v>
      </c>
      <c r="I23" s="1611"/>
      <c r="J23" s="1584">
        <v>0</v>
      </c>
      <c r="K23" s="1585"/>
      <c r="L23" s="11"/>
      <c r="M23" s="766"/>
      <c r="N23" s="722"/>
      <c r="O23" s="713"/>
      <c r="P23" s="1597"/>
      <c r="Q23" s="1597"/>
      <c r="R23" s="820"/>
      <c r="S23" s="1586"/>
      <c r="T23" s="1587"/>
      <c r="U23" s="1587"/>
      <c r="V23" s="1587"/>
      <c r="W23" s="1588"/>
      <c r="X23" s="1588"/>
      <c r="Y23" s="1717">
        <f t="shared" si="1"/>
        <v>0</v>
      </c>
      <c r="Z23" s="1718"/>
      <c r="AA23" s="1584">
        <v>0</v>
      </c>
      <c r="AB23" s="1585"/>
      <c r="AC23" s="732"/>
    </row>
    <row r="24" spans="1:29" ht="15" customHeight="1" x14ac:dyDescent="0.25">
      <c r="A24" s="10"/>
      <c r="B24" s="1586"/>
      <c r="C24" s="1587"/>
      <c r="D24" s="1587"/>
      <c r="E24" s="1587"/>
      <c r="F24" s="1588"/>
      <c r="G24" s="1588"/>
      <c r="H24" s="1610">
        <f t="shared" si="0"/>
        <v>0</v>
      </c>
      <c r="I24" s="1611"/>
      <c r="J24" s="1584">
        <v>0</v>
      </c>
      <c r="K24" s="1585"/>
      <c r="L24" s="11"/>
      <c r="M24" s="766"/>
      <c r="N24" s="722"/>
      <c r="O24" s="713"/>
      <c r="P24" s="1597"/>
      <c r="Q24" s="1597"/>
      <c r="R24" s="820"/>
      <c r="S24" s="1586"/>
      <c r="T24" s="1587"/>
      <c r="U24" s="1587"/>
      <c r="V24" s="1587"/>
      <c r="W24" s="1588"/>
      <c r="X24" s="1588"/>
      <c r="Y24" s="1717">
        <f t="shared" si="1"/>
        <v>0</v>
      </c>
      <c r="Z24" s="1718"/>
      <c r="AA24" s="1584">
        <v>0</v>
      </c>
      <c r="AB24" s="1585"/>
      <c r="AC24" s="732"/>
    </row>
    <row r="25" spans="1:29" ht="15" customHeight="1" thickBot="1" x14ac:dyDescent="0.3">
      <c r="A25" s="10"/>
      <c r="B25" s="1600"/>
      <c r="C25" s="1601"/>
      <c r="D25" s="1601"/>
      <c r="E25" s="1601"/>
      <c r="F25" s="1608"/>
      <c r="G25" s="1609"/>
      <c r="H25" s="1610">
        <f t="shared" si="0"/>
        <v>0</v>
      </c>
      <c r="I25" s="1611"/>
      <c r="J25" s="1584">
        <v>0</v>
      </c>
      <c r="K25" s="1585"/>
      <c r="L25" s="11"/>
      <c r="M25" s="732"/>
      <c r="N25" s="713"/>
      <c r="O25" s="713"/>
      <c r="P25" s="1597"/>
      <c r="Q25" s="1597"/>
      <c r="R25" s="732"/>
      <c r="S25" s="1586"/>
      <c r="T25" s="1587"/>
      <c r="U25" s="1587"/>
      <c r="V25" s="1587"/>
      <c r="W25" s="1588"/>
      <c r="X25" s="1588"/>
      <c r="Y25" s="1717">
        <f t="shared" si="1"/>
        <v>0</v>
      </c>
      <c r="Z25" s="1718"/>
      <c r="AA25" s="1584">
        <v>0</v>
      </c>
      <c r="AB25" s="1585"/>
      <c r="AC25" s="732"/>
    </row>
    <row r="26" spans="1:29" ht="15" hidden="1" customHeight="1" x14ac:dyDescent="0.25">
      <c r="A26" s="10"/>
      <c r="B26" s="1668"/>
      <c r="C26" s="1669"/>
      <c r="D26" s="1669"/>
      <c r="E26" s="1669"/>
      <c r="F26" s="1670"/>
      <c r="G26" s="1670"/>
      <c r="H26" s="1610">
        <f t="shared" si="0"/>
        <v>0</v>
      </c>
      <c r="I26" s="1611"/>
      <c r="J26" s="1584">
        <v>0</v>
      </c>
      <c r="K26" s="1585"/>
      <c r="L26" s="11"/>
      <c r="M26" s="732"/>
      <c r="N26" s="713"/>
      <c r="O26" s="713"/>
      <c r="P26" s="1597"/>
      <c r="Q26" s="1597"/>
      <c r="R26" s="732"/>
      <c r="S26" s="1586"/>
      <c r="T26" s="1587"/>
      <c r="U26" s="1587"/>
      <c r="V26" s="1587"/>
      <c r="W26" s="1588"/>
      <c r="X26" s="1588"/>
      <c r="Y26" s="1717">
        <f t="shared" si="1"/>
        <v>0</v>
      </c>
      <c r="Z26" s="1718"/>
      <c r="AA26" s="1584">
        <v>0</v>
      </c>
      <c r="AB26" s="1585"/>
      <c r="AC26" s="732"/>
    </row>
    <row r="27" spans="1:29" ht="15" hidden="1" customHeight="1" x14ac:dyDescent="0.25">
      <c r="A27" s="10"/>
      <c r="B27" s="1586"/>
      <c r="C27" s="1587"/>
      <c r="D27" s="1587"/>
      <c r="E27" s="1587"/>
      <c r="F27" s="1588"/>
      <c r="G27" s="1588"/>
      <c r="H27" s="1610">
        <f t="shared" si="0"/>
        <v>0</v>
      </c>
      <c r="I27" s="1611"/>
      <c r="J27" s="1584">
        <v>0</v>
      </c>
      <c r="K27" s="1585"/>
      <c r="L27" s="11"/>
      <c r="M27" s="732"/>
      <c r="N27" s="713"/>
      <c r="O27" s="713"/>
      <c r="P27" s="1597"/>
      <c r="Q27" s="1597"/>
      <c r="R27" s="732"/>
      <c r="S27" s="1586"/>
      <c r="T27" s="1587"/>
      <c r="U27" s="1587"/>
      <c r="V27" s="1587"/>
      <c r="W27" s="1588"/>
      <c r="X27" s="1588"/>
      <c r="Y27" s="1717">
        <f t="shared" si="1"/>
        <v>0</v>
      </c>
      <c r="Z27" s="1718"/>
      <c r="AA27" s="1584">
        <v>0</v>
      </c>
      <c r="AB27" s="1585"/>
      <c r="AC27" s="732"/>
    </row>
    <row r="28" spans="1:29" ht="15" hidden="1" customHeight="1" x14ac:dyDescent="0.25">
      <c r="A28" s="10"/>
      <c r="B28" s="1586"/>
      <c r="C28" s="1587"/>
      <c r="D28" s="1587"/>
      <c r="E28" s="1587"/>
      <c r="F28" s="1588"/>
      <c r="G28" s="1588"/>
      <c r="H28" s="1610">
        <f t="shared" si="0"/>
        <v>0</v>
      </c>
      <c r="I28" s="1611"/>
      <c r="J28" s="1584">
        <v>0</v>
      </c>
      <c r="K28" s="1585"/>
      <c r="L28" s="11"/>
      <c r="M28" s="732"/>
      <c r="N28" s="713"/>
      <c r="O28" s="713"/>
      <c r="P28" s="1597"/>
      <c r="Q28" s="1597"/>
      <c r="R28" s="732"/>
      <c r="S28" s="1586"/>
      <c r="T28" s="1587"/>
      <c r="U28" s="1587"/>
      <c r="V28" s="1587"/>
      <c r="W28" s="1588"/>
      <c r="X28" s="1588"/>
      <c r="Y28" s="1717">
        <f t="shared" si="1"/>
        <v>0</v>
      </c>
      <c r="Z28" s="1718"/>
      <c r="AA28" s="1584">
        <v>0</v>
      </c>
      <c r="AB28" s="1585"/>
      <c r="AC28" s="732"/>
    </row>
    <row r="29" spans="1:29" ht="15" hidden="1" customHeight="1" x14ac:dyDescent="0.25">
      <c r="A29" s="10"/>
      <c r="B29" s="1586"/>
      <c r="C29" s="1587"/>
      <c r="D29" s="1587"/>
      <c r="E29" s="1587"/>
      <c r="F29" s="1588"/>
      <c r="G29" s="1588"/>
      <c r="H29" s="1610">
        <f t="shared" si="0"/>
        <v>0</v>
      </c>
      <c r="I29" s="1611"/>
      <c r="J29" s="1584">
        <v>0</v>
      </c>
      <c r="K29" s="1585"/>
      <c r="L29" s="11"/>
      <c r="M29" s="732"/>
      <c r="N29" s="713"/>
      <c r="O29" s="713"/>
      <c r="P29" s="1597"/>
      <c r="Q29" s="1597"/>
      <c r="R29" s="732"/>
      <c r="S29" s="1586"/>
      <c r="T29" s="1587"/>
      <c r="U29" s="1587"/>
      <c r="V29" s="1587"/>
      <c r="W29" s="1588"/>
      <c r="X29" s="1588"/>
      <c r="Y29" s="1717">
        <f t="shared" si="1"/>
        <v>0</v>
      </c>
      <c r="Z29" s="1718"/>
      <c r="AA29" s="1584">
        <v>0</v>
      </c>
      <c r="AB29" s="1585"/>
      <c r="AC29" s="732"/>
    </row>
    <row r="30" spans="1:29" ht="18" customHeight="1" thickBot="1" x14ac:dyDescent="0.3">
      <c r="A30" s="10"/>
      <c r="B30" s="1600"/>
      <c r="C30" s="1601"/>
      <c r="D30" s="1601"/>
      <c r="E30" s="1601"/>
      <c r="F30" s="1602"/>
      <c r="G30" s="1603"/>
      <c r="H30" s="1610">
        <f t="shared" si="0"/>
        <v>0</v>
      </c>
      <c r="I30" s="1611"/>
      <c r="J30" s="1598">
        <v>0</v>
      </c>
      <c r="K30" s="1599"/>
      <c r="L30" s="11"/>
      <c r="M30" s="732"/>
      <c r="N30" s="713"/>
      <c r="O30" s="728"/>
      <c r="P30" s="1597"/>
      <c r="Q30" s="1597"/>
      <c r="R30" s="732"/>
      <c r="S30" s="1586"/>
      <c r="T30" s="1587"/>
      <c r="U30" s="1587"/>
      <c r="V30" s="1587"/>
      <c r="W30" s="1588"/>
      <c r="X30" s="1588"/>
      <c r="Y30" s="1717">
        <f t="shared" si="1"/>
        <v>0</v>
      </c>
      <c r="Z30" s="1718"/>
      <c r="AA30" s="1598">
        <v>0</v>
      </c>
      <c r="AB30" s="1599"/>
      <c r="AC30" s="732"/>
    </row>
    <row r="31" spans="1:29" ht="20.100000000000001" customHeight="1" thickBot="1" x14ac:dyDescent="0.3">
      <c r="A31" s="10"/>
      <c r="B31" s="1591"/>
      <c r="C31" s="1591"/>
      <c r="D31" s="1604" t="s">
        <v>184</v>
      </c>
      <c r="E31" s="1605"/>
      <c r="F31" s="1605"/>
      <c r="G31" s="1606"/>
      <c r="H31" s="1659">
        <f>SUM(H21:I30)</f>
        <v>0</v>
      </c>
      <c r="I31" s="1660"/>
      <c r="J31" s="1671">
        <f>SUM(J21:K30)</f>
        <v>0</v>
      </c>
      <c r="K31" s="1672"/>
      <c r="L31" s="11"/>
      <c r="M31" s="766"/>
      <c r="N31" s="722"/>
      <c r="O31" s="713"/>
      <c r="P31" s="1597"/>
      <c r="Q31" s="1597"/>
      <c r="R31" s="732"/>
      <c r="S31" s="732"/>
      <c r="T31" s="732"/>
      <c r="U31" s="732"/>
      <c r="V31" s="732"/>
      <c r="W31" s="732"/>
      <c r="X31" s="732"/>
      <c r="Y31" s="1750">
        <f>SUM(Y21:Z30)</f>
        <v>0</v>
      </c>
      <c r="Z31" s="1751"/>
      <c r="AA31" s="1756">
        <f>SUM(AA21:AB30)</f>
        <v>0</v>
      </c>
      <c r="AB31" s="1757"/>
      <c r="AC31" s="732"/>
    </row>
    <row r="32" spans="1:29" ht="25.5" customHeight="1" thickBot="1" x14ac:dyDescent="0.3">
      <c r="A32" s="10"/>
      <c r="B32" s="32" t="s">
        <v>183</v>
      </c>
      <c r="C32" s="1193"/>
      <c r="D32" s="1193"/>
      <c r="E32" s="1193"/>
      <c r="F32" s="1193"/>
      <c r="G32" s="1193"/>
      <c r="H32" s="1193"/>
      <c r="I32" s="1193"/>
      <c r="J32" s="1193"/>
      <c r="K32" s="1193"/>
      <c r="L32" s="11"/>
      <c r="M32" s="732"/>
      <c r="N32" s="722"/>
      <c r="O32" s="713"/>
      <c r="P32" s="1597"/>
      <c r="Q32" s="1597"/>
      <c r="R32" s="732"/>
      <c r="S32" s="737" t="str">
        <f>B32</f>
        <v>Staff Fringe Benefits - Additional Narrative</v>
      </c>
      <c r="T32" s="732"/>
      <c r="U32" s="732"/>
      <c r="V32" s="732"/>
      <c r="W32" s="732"/>
      <c r="X32" s="732"/>
      <c r="Y32" s="732"/>
      <c r="Z32" s="732"/>
      <c r="AA32" s="732"/>
      <c r="AB32" s="732"/>
      <c r="AC32" s="732"/>
    </row>
    <row r="33" spans="1:29" ht="107.4" customHeight="1" thickBot="1" x14ac:dyDescent="0.3">
      <c r="A33" s="399"/>
      <c r="B33" s="1482"/>
      <c r="C33" s="1593"/>
      <c r="D33" s="1593"/>
      <c r="E33" s="1593"/>
      <c r="F33" s="1593"/>
      <c r="G33" s="1593"/>
      <c r="H33" s="1593"/>
      <c r="I33" s="1593"/>
      <c r="J33" s="1593"/>
      <c r="K33" s="1594"/>
      <c r="L33" s="11"/>
      <c r="M33" s="732"/>
      <c r="N33" s="713"/>
      <c r="O33" s="713"/>
      <c r="P33" s="723"/>
      <c r="Q33" s="717"/>
      <c r="R33" s="732"/>
      <c r="S33" s="1485"/>
      <c r="T33" s="1483"/>
      <c r="U33" s="1483"/>
      <c r="V33" s="1483"/>
      <c r="W33" s="1483"/>
      <c r="X33" s="1483"/>
      <c r="Y33" s="1483"/>
      <c r="Z33" s="1483"/>
      <c r="AA33" s="1483"/>
      <c r="AB33" s="1484"/>
      <c r="AC33" s="732"/>
    </row>
    <row r="34" spans="1:29" ht="6" customHeight="1" thickBot="1" x14ac:dyDescent="0.3">
      <c r="A34" s="15"/>
      <c r="B34" s="16"/>
      <c r="C34" s="16"/>
      <c r="D34" s="16"/>
      <c r="E34" s="16"/>
      <c r="F34" s="16"/>
      <c r="G34" s="16"/>
      <c r="H34" s="16"/>
      <c r="I34" s="16"/>
      <c r="J34" s="1488"/>
      <c r="K34" s="1488"/>
      <c r="L34" s="17"/>
      <c r="M34" s="732"/>
      <c r="N34" s="713"/>
      <c r="O34" s="713"/>
      <c r="P34" s="723"/>
      <c r="Q34" s="717"/>
      <c r="R34" s="732"/>
      <c r="S34" s="732"/>
      <c r="T34" s="732"/>
      <c r="U34" s="732"/>
      <c r="V34" s="732"/>
      <c r="W34" s="732"/>
      <c r="X34" s="732"/>
      <c r="Y34" s="732"/>
      <c r="Z34" s="732"/>
      <c r="AA34" s="732"/>
      <c r="AB34" s="732"/>
      <c r="AC34" s="732"/>
    </row>
    <row r="35" spans="1:29" x14ac:dyDescent="0.2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9"/>
      <c r="M35" s="732"/>
      <c r="N35" s="713"/>
      <c r="O35" s="713"/>
      <c r="P35" s="723"/>
      <c r="Q35" s="717"/>
      <c r="R35" s="732"/>
      <c r="S35" s="732"/>
      <c r="T35" s="732"/>
      <c r="U35" s="732"/>
      <c r="V35" s="732"/>
      <c r="W35" s="732"/>
      <c r="X35" s="732"/>
      <c r="Y35" s="732"/>
      <c r="Z35" s="732"/>
      <c r="AA35" s="732"/>
      <c r="AB35" s="732"/>
      <c r="AC35" s="732"/>
    </row>
    <row r="36" spans="1:29" ht="15.6" x14ac:dyDescent="0.3">
      <c r="A36" s="35" t="s">
        <v>93</v>
      </c>
      <c r="B36" s="32" t="s">
        <v>50</v>
      </c>
      <c r="C36" s="32"/>
      <c r="D36" s="40"/>
      <c r="E36" s="13"/>
      <c r="F36" s="13"/>
      <c r="G36" s="1480" t="s">
        <v>328</v>
      </c>
      <c r="H36" s="1480"/>
      <c r="I36" s="1480"/>
      <c r="J36" s="1476">
        <f>'Budget Worksheet '!C13</f>
        <v>0</v>
      </c>
      <c r="K36" s="1476"/>
      <c r="L36" s="11"/>
      <c r="M36" s="732"/>
      <c r="N36" s="713"/>
      <c r="O36" s="713"/>
      <c r="P36" s="723"/>
      <c r="Q36" s="717"/>
      <c r="R36" s="732"/>
      <c r="S36" s="732"/>
      <c r="T36" s="732"/>
      <c r="U36" s="732"/>
      <c r="V36" s="732"/>
      <c r="W36" s="732"/>
      <c r="X36" s="732"/>
      <c r="Y36" s="732"/>
      <c r="Z36" s="732"/>
      <c r="AA36" s="732"/>
      <c r="AB36" s="732"/>
      <c r="AC36" s="732"/>
    </row>
    <row r="37" spans="1:29" ht="11.25" customHeight="1" x14ac:dyDescent="0.3">
      <c r="A37" s="35"/>
      <c r="B37" s="32"/>
      <c r="C37" s="32"/>
      <c r="D37" s="40"/>
      <c r="E37" s="13"/>
      <c r="F37" s="13"/>
      <c r="G37" s="31"/>
      <c r="H37" s="31"/>
      <c r="I37" s="31"/>
      <c r="J37" s="38"/>
      <c r="K37" s="38"/>
      <c r="L37" s="11"/>
      <c r="M37" s="732"/>
      <c r="N37" s="713"/>
      <c r="O37" s="713"/>
      <c r="P37" s="723"/>
      <c r="Q37" s="717"/>
      <c r="R37" s="732"/>
      <c r="S37" s="732"/>
      <c r="T37" s="732"/>
      <c r="U37" s="732"/>
      <c r="V37" s="732"/>
      <c r="W37" s="732"/>
      <c r="X37" s="732"/>
      <c r="Y37" s="732"/>
      <c r="Z37" s="732"/>
      <c r="AA37" s="732"/>
      <c r="AB37" s="732"/>
      <c r="AC37" s="732"/>
    </row>
    <row r="38" spans="1:29" ht="11.25" customHeight="1" x14ac:dyDescent="0.3">
      <c r="A38" s="35"/>
      <c r="B38" s="1573" t="s">
        <v>105</v>
      </c>
      <c r="C38" s="1573"/>
      <c r="D38" s="1573"/>
      <c r="E38" s="1573"/>
      <c r="F38" s="1573"/>
      <c r="G38" s="1573"/>
      <c r="H38" s="1573"/>
      <c r="I38" s="1573"/>
      <c r="J38" s="1573"/>
      <c r="K38" s="1573"/>
      <c r="L38" s="11"/>
      <c r="M38" s="732"/>
      <c r="N38" s="713"/>
      <c r="O38" s="713"/>
      <c r="P38" s="723"/>
      <c r="Q38" s="717"/>
      <c r="R38" s="732"/>
      <c r="S38" s="732"/>
      <c r="T38" s="732"/>
      <c r="U38" s="732"/>
      <c r="V38" s="732"/>
      <c r="W38" s="732"/>
      <c r="X38" s="732"/>
      <c r="Y38" s="732"/>
      <c r="Z38" s="732"/>
      <c r="AA38" s="732"/>
      <c r="AB38" s="732"/>
      <c r="AC38" s="732"/>
    </row>
    <row r="39" spans="1:29" ht="17.25" customHeight="1" thickBot="1" x14ac:dyDescent="0.35">
      <c r="A39" s="35"/>
      <c r="B39" s="77" t="s">
        <v>106</v>
      </c>
      <c r="C39" s="13"/>
      <c r="D39" s="13"/>
      <c r="E39" s="13"/>
      <c r="F39" s="13"/>
      <c r="G39" s="13"/>
      <c r="H39" s="13"/>
      <c r="I39" s="13"/>
      <c r="J39" s="51"/>
      <c r="K39" s="51"/>
      <c r="L39" s="11"/>
      <c r="M39" s="732"/>
      <c r="N39" s="730" t="str">
        <f>N7</f>
        <v>Proposed Contract</v>
      </c>
      <c r="O39" s="730" t="str">
        <f>O7</f>
        <v>Previous Contract</v>
      </c>
      <c r="P39" s="731" t="str">
        <f>P7</f>
        <v>Difference</v>
      </c>
      <c r="Q39" s="717"/>
      <c r="R39" s="732"/>
      <c r="S39" s="732"/>
      <c r="T39" s="732"/>
      <c r="U39" s="732"/>
      <c r="V39" s="732"/>
      <c r="W39" s="732"/>
      <c r="X39" s="732"/>
      <c r="Y39" s="732"/>
      <c r="Z39" s="732"/>
      <c r="AA39" s="732"/>
      <c r="AB39" s="732"/>
      <c r="AC39" s="732"/>
    </row>
    <row r="40" spans="1:29" ht="15.75" customHeight="1" thickBot="1" x14ac:dyDescent="0.35">
      <c r="A40" s="35"/>
      <c r="B40" s="32"/>
      <c r="C40" s="32"/>
      <c r="D40" s="40"/>
      <c r="E40" s="13"/>
      <c r="F40" s="13"/>
      <c r="G40" s="31"/>
      <c r="H40" s="31"/>
      <c r="I40" s="31"/>
      <c r="J40" s="38"/>
      <c r="K40" s="38"/>
      <c r="L40" s="11"/>
      <c r="M40" s="732"/>
      <c r="N40" s="728">
        <f>J36</f>
        <v>0</v>
      </c>
      <c r="O40" s="728">
        <f>AB40</f>
        <v>0</v>
      </c>
      <c r="P40" s="718">
        <f>N40-O40</f>
        <v>0</v>
      </c>
      <c r="Q40" s="748" t="str">
        <f>Q9</f>
        <v>Total</v>
      </c>
      <c r="R40" s="732"/>
      <c r="S40" s="733" t="str">
        <f>A36</f>
        <v>C-3</v>
      </c>
      <c r="T40" s="734" t="str">
        <f>B36</f>
        <v>Travel / Training</v>
      </c>
      <c r="U40" s="735"/>
      <c r="V40" s="735"/>
      <c r="W40" s="735"/>
      <c r="X40" s="735"/>
      <c r="Y40" s="735"/>
      <c r="Z40" s="735"/>
      <c r="AA40" s="736" t="s">
        <v>332</v>
      </c>
      <c r="AB40" s="742">
        <f>AB42+AB49+AB51</f>
        <v>0</v>
      </c>
      <c r="AC40" s="732"/>
    </row>
    <row r="41" spans="1:29" ht="16.2" thickBot="1" x14ac:dyDescent="0.35">
      <c r="A41" s="10"/>
      <c r="B41" s="123" t="s">
        <v>79</v>
      </c>
      <c r="C41" s="13"/>
      <c r="D41" s="13"/>
      <c r="E41" s="13"/>
      <c r="F41" s="13"/>
      <c r="G41" s="13"/>
      <c r="H41" s="13"/>
      <c r="I41" s="13"/>
      <c r="J41" s="13"/>
      <c r="K41" s="13"/>
      <c r="L41" s="11"/>
      <c r="M41" s="732"/>
      <c r="N41" s="713"/>
      <c r="O41" s="713"/>
      <c r="P41" s="723"/>
      <c r="Q41" s="749"/>
      <c r="R41" s="732"/>
      <c r="S41" s="732"/>
      <c r="T41" s="732"/>
      <c r="U41" s="732"/>
      <c r="V41" s="732"/>
      <c r="W41" s="732"/>
      <c r="X41" s="732"/>
      <c r="Y41" s="732"/>
      <c r="Z41" s="732"/>
      <c r="AA41" s="732"/>
      <c r="AB41" s="732"/>
      <c r="AC41" s="732"/>
    </row>
    <row r="42" spans="1:29" ht="13.8" thickBot="1" x14ac:dyDescent="0.3">
      <c r="A42" s="10"/>
      <c r="B42" s="13"/>
      <c r="C42" s="13"/>
      <c r="D42" s="13"/>
      <c r="E42" s="258"/>
      <c r="F42" s="13"/>
      <c r="G42" s="13"/>
      <c r="H42" s="13"/>
      <c r="I42" s="13"/>
      <c r="J42" s="13"/>
      <c r="K42" s="13"/>
      <c r="L42" s="11"/>
      <c r="M42" s="732"/>
      <c r="N42" s="713"/>
      <c r="O42" s="713"/>
      <c r="P42" s="723"/>
      <c r="Q42" s="749"/>
      <c r="R42" s="732"/>
      <c r="S42" s="733" t="str">
        <f>B41</f>
        <v xml:space="preserve">Mileage*  </v>
      </c>
      <c r="T42" s="735"/>
      <c r="U42" s="735"/>
      <c r="V42" s="735"/>
      <c r="W42" s="735"/>
      <c r="X42" s="735"/>
      <c r="Y42" s="735"/>
      <c r="Z42" s="735"/>
      <c r="AA42" s="736" t="s">
        <v>332</v>
      </c>
      <c r="AB42" s="742">
        <f>Y44</f>
        <v>0</v>
      </c>
      <c r="AC42" s="732"/>
    </row>
    <row r="43" spans="1:29" ht="13.8" thickBot="1" x14ac:dyDescent="0.3">
      <c r="A43" s="10"/>
      <c r="B43" s="31" t="s">
        <v>77</v>
      </c>
      <c r="C43" s="755">
        <v>0</v>
      </c>
      <c r="D43" s="41" t="s">
        <v>78</v>
      </c>
      <c r="E43" s="259">
        <v>0.5</v>
      </c>
      <c r="F43" s="1480" t="s">
        <v>76</v>
      </c>
      <c r="G43" s="1480"/>
      <c r="H43" s="1476">
        <f>C43*E43</f>
        <v>0</v>
      </c>
      <c r="I43" s="1476"/>
      <c r="J43" s="13"/>
      <c r="K43" s="13"/>
      <c r="L43" s="11"/>
      <c r="M43" s="732"/>
      <c r="N43" s="713"/>
      <c r="O43" s="728"/>
      <c r="P43" s="723"/>
      <c r="Q43" s="749"/>
      <c r="R43" s="732"/>
      <c r="S43" s="732"/>
      <c r="T43" s="732"/>
      <c r="U43" s="732"/>
      <c r="V43" s="732"/>
      <c r="W43" s="732"/>
      <c r="X43" s="732"/>
      <c r="Y43" s="732"/>
      <c r="Z43" s="732"/>
      <c r="AA43" s="732"/>
      <c r="AB43" s="732"/>
      <c r="AC43" s="732"/>
    </row>
    <row r="44" spans="1:29" ht="13.8" thickBot="1" x14ac:dyDescent="0.3">
      <c r="A44" s="10"/>
      <c r="B44" s="41"/>
      <c r="C44" s="124"/>
      <c r="D44" s="41"/>
      <c r="E44" s="125"/>
      <c r="F44" s="31"/>
      <c r="G44" s="31"/>
      <c r="H44" s="122"/>
      <c r="I44" s="122"/>
      <c r="J44" s="13"/>
      <c r="K44" s="13"/>
      <c r="L44" s="11"/>
      <c r="M44" s="732"/>
      <c r="N44" s="725" t="str">
        <f>N7</f>
        <v>Proposed Contract</v>
      </c>
      <c r="O44" s="725" t="str">
        <f>O7</f>
        <v>Previous Contract</v>
      </c>
      <c r="P44" s="726" t="s">
        <v>112</v>
      </c>
      <c r="Q44" s="821"/>
      <c r="R44" s="732"/>
      <c r="S44" s="756" t="s">
        <v>77</v>
      </c>
      <c r="T44" s="755">
        <v>0</v>
      </c>
      <c r="U44" s="743" t="s">
        <v>78</v>
      </c>
      <c r="V44" s="744">
        <v>0.4</v>
      </c>
      <c r="W44" s="1719" t="s">
        <v>76</v>
      </c>
      <c r="X44" s="1719"/>
      <c r="Y44" s="1720">
        <f>T44*V44</f>
        <v>0</v>
      </c>
      <c r="Z44" s="1507"/>
      <c r="AA44" s="732"/>
      <c r="AB44" s="732"/>
      <c r="AC44" s="732"/>
    </row>
    <row r="45" spans="1:29" ht="12.75" customHeight="1" thickBot="1" x14ac:dyDescent="0.3">
      <c r="A45" s="10"/>
      <c r="B45" s="13"/>
      <c r="C45" s="13"/>
      <c r="D45" s="13"/>
      <c r="E45" s="13"/>
      <c r="F45" s="13"/>
      <c r="G45" s="1480" t="s">
        <v>328</v>
      </c>
      <c r="H45" s="1480"/>
      <c r="I45" s="1480"/>
      <c r="J45" s="1481">
        <f>'Budget Worksheet '!C14</f>
        <v>0</v>
      </c>
      <c r="K45" s="1481"/>
      <c r="L45" s="11"/>
      <c r="M45" s="732"/>
      <c r="N45" s="719">
        <f>J45</f>
        <v>0</v>
      </c>
      <c r="O45" s="719">
        <f>Y44</f>
        <v>0</v>
      </c>
      <c r="P45" s="718">
        <f>N45-O45</f>
        <v>0</v>
      </c>
      <c r="Q45" s="750" t="s">
        <v>2</v>
      </c>
      <c r="R45" s="732"/>
      <c r="S45" s="732"/>
      <c r="T45" s="732"/>
      <c r="U45" s="732"/>
      <c r="V45" s="732"/>
      <c r="W45" s="732"/>
      <c r="X45" s="732"/>
      <c r="Y45" s="732"/>
      <c r="Z45" s="732"/>
      <c r="AA45" s="732"/>
      <c r="AB45" s="732"/>
      <c r="AC45" s="732"/>
    </row>
    <row r="46" spans="1:29" ht="92.85" customHeight="1" thickBot="1" x14ac:dyDescent="0.3">
      <c r="A46" s="10"/>
      <c r="B46" s="1482"/>
      <c r="C46" s="1483"/>
      <c r="D46" s="1483"/>
      <c r="E46" s="1483"/>
      <c r="F46" s="1483"/>
      <c r="G46" s="1483"/>
      <c r="H46" s="1483"/>
      <c r="I46" s="1483"/>
      <c r="J46" s="1483"/>
      <c r="K46" s="1484"/>
      <c r="L46" s="11"/>
      <c r="M46" s="732"/>
      <c r="N46" s="713"/>
      <c r="O46" s="713"/>
      <c r="P46" s="723"/>
      <c r="Q46" s="749"/>
      <c r="R46" s="732"/>
      <c r="S46" s="1485"/>
      <c r="T46" s="1483"/>
      <c r="U46" s="1483"/>
      <c r="V46" s="1483"/>
      <c r="W46" s="1483"/>
      <c r="X46" s="1483"/>
      <c r="Y46" s="1483"/>
      <c r="Z46" s="1483"/>
      <c r="AA46" s="1483"/>
      <c r="AB46" s="1484"/>
      <c r="AC46" s="732"/>
    </row>
    <row r="47" spans="1:29" x14ac:dyDescent="0.25">
      <c r="A47" s="10"/>
      <c r="B47" s="1641" t="s">
        <v>329</v>
      </c>
      <c r="C47" s="1641"/>
      <c r="D47" s="1641"/>
      <c r="E47" s="1641"/>
      <c r="F47" s="1641"/>
      <c r="G47" s="1641"/>
      <c r="H47" s="13"/>
      <c r="I47" s="13"/>
      <c r="J47" s="13"/>
      <c r="K47" s="13"/>
      <c r="L47" s="11"/>
      <c r="M47" s="732"/>
      <c r="N47" s="713"/>
      <c r="O47" s="713"/>
      <c r="P47" s="723"/>
      <c r="Q47" s="749"/>
      <c r="R47" s="732"/>
      <c r="S47" s="732"/>
      <c r="T47" s="732"/>
      <c r="U47" s="732"/>
      <c r="V47" s="732"/>
      <c r="W47" s="732"/>
      <c r="X47" s="732"/>
      <c r="Y47" s="732"/>
      <c r="Z47" s="732"/>
      <c r="AA47" s="732"/>
      <c r="AB47" s="732"/>
      <c r="AC47" s="732"/>
    </row>
    <row r="48" spans="1:29" ht="13.8" thickBot="1" x14ac:dyDescent="0.3">
      <c r="A48" s="10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1"/>
      <c r="M48" s="732"/>
      <c r="N48" s="725" t="str">
        <f>N7</f>
        <v>Proposed Contract</v>
      </c>
      <c r="O48" s="725" t="str">
        <f>O7</f>
        <v>Previous Contract</v>
      </c>
      <c r="P48" s="726" t="s">
        <v>112</v>
      </c>
      <c r="Q48" s="821"/>
      <c r="R48" s="732"/>
      <c r="S48" s="732"/>
      <c r="T48" s="732"/>
      <c r="U48" s="732"/>
      <c r="V48" s="732"/>
      <c r="W48" s="732"/>
      <c r="X48" s="732"/>
      <c r="Y48" s="732"/>
      <c r="Z48" s="732"/>
      <c r="AA48" s="732"/>
      <c r="AB48" s="732"/>
      <c r="AC48" s="732"/>
    </row>
    <row r="49" spans="1:29" ht="15" customHeight="1" thickBot="1" x14ac:dyDescent="0.35">
      <c r="A49" s="10"/>
      <c r="B49" s="123" t="str">
        <f>'Budget Worksheet '!B15</f>
        <v>Training</v>
      </c>
      <c r="C49" s="13"/>
      <c r="D49" s="13"/>
      <c r="E49" s="13"/>
      <c r="F49" s="13"/>
      <c r="G49" s="1480" t="s">
        <v>328</v>
      </c>
      <c r="H49" s="1480"/>
      <c r="I49" s="1480"/>
      <c r="J49" s="1481">
        <f>'Budget Worksheet '!C15</f>
        <v>0</v>
      </c>
      <c r="K49" s="1481"/>
      <c r="L49" s="11"/>
      <c r="M49" s="732"/>
      <c r="N49" s="719">
        <f>J49</f>
        <v>0</v>
      </c>
      <c r="O49" s="719">
        <f>AB49</f>
        <v>0</v>
      </c>
      <c r="P49" s="718">
        <f>N49-O49</f>
        <v>0</v>
      </c>
      <c r="Q49" s="750" t="s">
        <v>2</v>
      </c>
      <c r="R49" s="732"/>
      <c r="S49" s="737" t="str">
        <f>B49</f>
        <v>Training</v>
      </c>
      <c r="T49" s="732"/>
      <c r="U49" s="732"/>
      <c r="V49" s="732"/>
      <c r="W49" s="732"/>
      <c r="X49" s="732"/>
      <c r="Y49" s="732"/>
      <c r="Z49" s="732"/>
      <c r="AA49" s="745" t="s">
        <v>332</v>
      </c>
      <c r="AB49" s="815">
        <v>0</v>
      </c>
      <c r="AC49" s="732"/>
    </row>
    <row r="50" spans="1:29" ht="53.4" customHeight="1" thickBot="1" x14ac:dyDescent="0.3">
      <c r="A50" s="10"/>
      <c r="B50" s="1482"/>
      <c r="C50" s="1483"/>
      <c r="D50" s="1483"/>
      <c r="E50" s="1483"/>
      <c r="F50" s="1483"/>
      <c r="G50" s="1483"/>
      <c r="H50" s="1483"/>
      <c r="I50" s="1483"/>
      <c r="J50" s="1483"/>
      <c r="K50" s="1484"/>
      <c r="L50" s="11"/>
      <c r="M50" s="732"/>
      <c r="N50" s="726" t="str">
        <f>N7</f>
        <v>Proposed Contract</v>
      </c>
      <c r="O50" s="726" t="str">
        <f>O7</f>
        <v>Previous Contract</v>
      </c>
      <c r="P50" s="726" t="s">
        <v>112</v>
      </c>
      <c r="Q50" s="821"/>
      <c r="R50" s="732"/>
      <c r="S50" s="1485"/>
      <c r="T50" s="1483"/>
      <c r="U50" s="1483"/>
      <c r="V50" s="1483"/>
      <c r="W50" s="1483"/>
      <c r="X50" s="1483"/>
      <c r="Y50" s="1483"/>
      <c r="Z50" s="1483"/>
      <c r="AA50" s="1483"/>
      <c r="AB50" s="1484"/>
      <c r="AC50" s="732"/>
    </row>
    <row r="51" spans="1:29" ht="15.75" hidden="1" customHeight="1" thickBot="1" x14ac:dyDescent="0.35">
      <c r="A51" s="10"/>
      <c r="B51" s="123" t="str">
        <f>'Budget Worksheet '!$B$16</f>
        <v>Other (specify)</v>
      </c>
      <c r="C51" s="13"/>
      <c r="D51" s="13"/>
      <c r="E51" s="13"/>
      <c r="F51" s="13"/>
      <c r="G51" s="1480" t="s">
        <v>145</v>
      </c>
      <c r="H51" s="1480"/>
      <c r="I51" s="1480"/>
      <c r="J51" s="1476">
        <f>'Budget Worksheet '!C16</f>
        <v>0</v>
      </c>
      <c r="K51" s="1476"/>
      <c r="L51" s="11"/>
      <c r="M51" s="732"/>
      <c r="N51" s="719">
        <f>J51</f>
        <v>0</v>
      </c>
      <c r="O51" s="719">
        <f>AB51</f>
        <v>0</v>
      </c>
      <c r="P51" s="718">
        <f>N51-O51</f>
        <v>0</v>
      </c>
      <c r="Q51" s="750" t="s">
        <v>2</v>
      </c>
      <c r="R51" s="732"/>
      <c r="S51" s="737" t="str">
        <f>B51</f>
        <v>Other (specify)</v>
      </c>
      <c r="T51" s="732"/>
      <c r="U51" s="732"/>
      <c r="V51" s="732"/>
      <c r="W51" s="732"/>
      <c r="X51" s="732"/>
      <c r="Y51" s="732"/>
      <c r="Z51" s="732"/>
      <c r="AA51" s="745" t="s">
        <v>233</v>
      </c>
      <c r="AB51" s="815">
        <v>0</v>
      </c>
      <c r="AC51" s="732"/>
    </row>
    <row r="52" spans="1:29" ht="100.35" hidden="1" customHeight="1" thickBot="1" x14ac:dyDescent="0.3">
      <c r="A52" s="10"/>
      <c r="B52" s="1485"/>
      <c r="C52" s="1483"/>
      <c r="D52" s="1483"/>
      <c r="E52" s="1483"/>
      <c r="F52" s="1483"/>
      <c r="G52" s="1483"/>
      <c r="H52" s="1483"/>
      <c r="I52" s="1483"/>
      <c r="J52" s="1483"/>
      <c r="K52" s="1484"/>
      <c r="L52" s="11"/>
      <c r="M52" s="732"/>
      <c r="N52" s="713"/>
      <c r="O52" s="713"/>
      <c r="P52" s="723"/>
      <c r="Q52" s="717"/>
      <c r="R52" s="732"/>
      <c r="S52" s="1485"/>
      <c r="T52" s="1483"/>
      <c r="U52" s="1483"/>
      <c r="V52" s="1483"/>
      <c r="W52" s="1483"/>
      <c r="X52" s="1483"/>
      <c r="Y52" s="1483"/>
      <c r="Z52" s="1483"/>
      <c r="AA52" s="1483"/>
      <c r="AB52" s="1484"/>
      <c r="AC52" s="732"/>
    </row>
    <row r="53" spans="1:29" ht="6" customHeight="1" x14ac:dyDescent="0.25">
      <c r="A53" s="10"/>
      <c r="B53" s="1641"/>
      <c r="C53" s="1641"/>
      <c r="D53" s="1641"/>
      <c r="E53" s="1641"/>
      <c r="F53" s="1641"/>
      <c r="G53" s="1641"/>
      <c r="H53" s="13"/>
      <c r="I53" s="13"/>
      <c r="J53" s="8"/>
      <c r="K53" s="8"/>
      <c r="L53" s="11"/>
      <c r="M53" s="732"/>
      <c r="N53" s="713"/>
      <c r="O53" s="713"/>
      <c r="P53" s="723"/>
      <c r="Q53" s="717"/>
      <c r="R53" s="732"/>
      <c r="S53" s="732"/>
      <c r="T53" s="732"/>
      <c r="U53" s="732"/>
      <c r="V53" s="732"/>
      <c r="W53" s="732"/>
      <c r="X53" s="732"/>
      <c r="Y53" s="732"/>
      <c r="Z53" s="732"/>
      <c r="AA53" s="732"/>
      <c r="AB53" s="732"/>
      <c r="AC53" s="732"/>
    </row>
    <row r="54" spans="1:29" ht="16.5" customHeight="1" thickBot="1" x14ac:dyDescent="0.3">
      <c r="A54" s="15"/>
      <c r="B54" s="16"/>
      <c r="C54" s="16"/>
      <c r="D54" s="16"/>
      <c r="E54" s="16"/>
      <c r="F54" s="16"/>
      <c r="G54" s="16"/>
      <c r="H54" s="16"/>
      <c r="I54" s="16"/>
      <c r="J54" s="1488"/>
      <c r="K54" s="1488"/>
      <c r="L54" s="17"/>
      <c r="M54" s="732"/>
      <c r="N54" s="730" t="str">
        <f>N7</f>
        <v>Proposed Contract</v>
      </c>
      <c r="O54" s="730" t="str">
        <f>O7</f>
        <v>Previous Contract</v>
      </c>
      <c r="P54" s="731" t="str">
        <f>P7</f>
        <v>Difference</v>
      </c>
      <c r="Q54" s="717"/>
      <c r="R54" s="732"/>
      <c r="S54" s="732"/>
      <c r="T54" s="732"/>
      <c r="U54" s="732"/>
      <c r="V54" s="732"/>
      <c r="W54" s="732"/>
      <c r="X54" s="732"/>
      <c r="Y54" s="732"/>
      <c r="Z54" s="732"/>
      <c r="AA54" s="732"/>
      <c r="AB54" s="732"/>
      <c r="AC54" s="732"/>
    </row>
    <row r="55" spans="1:29" ht="7.5" customHeight="1" thickBot="1" x14ac:dyDescent="0.3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732"/>
      <c r="N55" s="713"/>
      <c r="O55" s="713"/>
      <c r="P55" s="723"/>
      <c r="Q55" s="717"/>
      <c r="R55" s="732"/>
      <c r="S55" s="732"/>
      <c r="T55" s="732"/>
      <c r="U55" s="732"/>
      <c r="V55" s="732"/>
      <c r="W55" s="732"/>
      <c r="X55" s="732"/>
      <c r="Y55" s="732"/>
      <c r="Z55" s="732"/>
      <c r="AA55" s="732"/>
      <c r="AB55" s="732"/>
      <c r="AC55" s="732"/>
    </row>
    <row r="56" spans="1:29" ht="16.2" thickBot="1" x14ac:dyDescent="0.3">
      <c r="A56" s="42" t="s">
        <v>80</v>
      </c>
      <c r="B56" s="1490" t="s">
        <v>81</v>
      </c>
      <c r="C56" s="1490"/>
      <c r="D56" s="13"/>
      <c r="E56" s="13"/>
      <c r="F56" s="13"/>
      <c r="G56" s="1480" t="s">
        <v>328</v>
      </c>
      <c r="H56" s="1480"/>
      <c r="I56" s="1480"/>
      <c r="J56" s="1476">
        <f>'Budget Worksheet '!C17</f>
        <v>0</v>
      </c>
      <c r="K56" s="1476"/>
      <c r="L56" s="11"/>
      <c r="M56" s="732"/>
      <c r="N56" s="728">
        <f>J56</f>
        <v>0</v>
      </c>
      <c r="O56" s="728">
        <f>AB56</f>
        <v>0</v>
      </c>
      <c r="P56" s="718">
        <f>N56-O56</f>
        <v>0</v>
      </c>
      <c r="Q56" s="748" t="str">
        <f>Q9</f>
        <v>Total</v>
      </c>
      <c r="R56" s="732"/>
      <c r="S56" s="733" t="str">
        <f>A56</f>
        <v>C-4</v>
      </c>
      <c r="T56" s="734" t="str">
        <f>B56</f>
        <v xml:space="preserve">Contractual </v>
      </c>
      <c r="U56" s="735"/>
      <c r="V56" s="735"/>
      <c r="W56" s="735"/>
      <c r="X56" s="735"/>
      <c r="Y56" s="735"/>
      <c r="Z56" s="735"/>
      <c r="AA56" s="736" t="s">
        <v>332</v>
      </c>
      <c r="AB56" s="742">
        <f>AB70+AB72+AB74+AB76+AB85+AB87+AB89+AB91+AB93+AB95+AB105+AB107+AB109+AB111+AB113+AB115</f>
        <v>0</v>
      </c>
      <c r="AC56" s="732"/>
    </row>
    <row r="57" spans="1:29" ht="6" customHeight="1" x14ac:dyDescent="0.25">
      <c r="A57" s="42"/>
      <c r="B57" s="32"/>
      <c r="C57" s="32"/>
      <c r="D57" s="13"/>
      <c r="E57" s="13"/>
      <c r="F57" s="13"/>
      <c r="G57" s="31"/>
      <c r="H57" s="31"/>
      <c r="I57" s="31"/>
      <c r="J57" s="38"/>
      <c r="K57" s="38"/>
      <c r="L57" s="11"/>
      <c r="M57" s="732"/>
      <c r="N57" s="713"/>
      <c r="O57" s="713"/>
      <c r="P57" s="723"/>
      <c r="Q57" s="749"/>
      <c r="R57" s="732"/>
      <c r="S57" s="732"/>
      <c r="T57" s="732"/>
      <c r="U57" s="732"/>
      <c r="V57" s="732"/>
      <c r="W57" s="732"/>
      <c r="X57" s="732"/>
      <c r="Y57" s="732"/>
      <c r="Z57" s="732"/>
      <c r="AA57" s="732"/>
      <c r="AB57" s="732"/>
      <c r="AC57" s="732"/>
    </row>
    <row r="58" spans="1:29" ht="11.25" customHeight="1" x14ac:dyDescent="0.25">
      <c r="A58" s="10"/>
      <c r="B58" s="1573" t="s">
        <v>105</v>
      </c>
      <c r="C58" s="1573"/>
      <c r="D58" s="1573"/>
      <c r="E58" s="1573"/>
      <c r="F58" s="1573"/>
      <c r="G58" s="1573"/>
      <c r="H58" s="1573"/>
      <c r="I58" s="1573"/>
      <c r="J58" s="1573"/>
      <c r="K58" s="1573"/>
      <c r="L58" s="11"/>
      <c r="M58" s="732"/>
      <c r="N58" s="713"/>
      <c r="O58" s="713"/>
      <c r="P58" s="723"/>
      <c r="Q58" s="749"/>
      <c r="R58" s="732"/>
      <c r="S58" s="732"/>
      <c r="T58" s="732"/>
      <c r="U58" s="732"/>
      <c r="V58" s="732"/>
      <c r="W58" s="732"/>
      <c r="X58" s="732"/>
      <c r="Y58" s="732"/>
      <c r="Z58" s="732"/>
      <c r="AA58" s="732"/>
      <c r="AB58" s="732"/>
      <c r="AC58" s="732"/>
    </row>
    <row r="59" spans="1:29" ht="11.25" customHeight="1" x14ac:dyDescent="0.25">
      <c r="A59" s="10"/>
      <c r="B59" s="77" t="s">
        <v>106</v>
      </c>
      <c r="C59" s="13"/>
      <c r="D59" s="13"/>
      <c r="E59" s="13"/>
      <c r="F59" s="13"/>
      <c r="G59" s="13"/>
      <c r="H59" s="13"/>
      <c r="I59" s="13"/>
      <c r="J59" s="51"/>
      <c r="K59" s="51"/>
      <c r="L59" s="11"/>
      <c r="M59" s="732"/>
      <c r="N59" s="713"/>
      <c r="O59" s="713"/>
      <c r="P59" s="723"/>
      <c r="Q59" s="749"/>
      <c r="R59" s="732"/>
      <c r="S59" s="732"/>
      <c r="T59" s="732"/>
      <c r="U59" s="732"/>
      <c r="V59" s="732"/>
      <c r="W59" s="732"/>
      <c r="X59" s="732"/>
      <c r="Y59" s="732"/>
      <c r="Z59" s="732"/>
      <c r="AA59" s="732"/>
      <c r="AB59" s="732"/>
      <c r="AC59" s="732"/>
    </row>
    <row r="60" spans="1:29" ht="3.75" customHeight="1" x14ac:dyDescent="0.25">
      <c r="A60" s="42"/>
      <c r="B60" s="32"/>
      <c r="C60" s="32"/>
      <c r="D60" s="13"/>
      <c r="E60" s="13"/>
      <c r="F60" s="13"/>
      <c r="G60" s="31"/>
      <c r="H60" s="31"/>
      <c r="I60" s="31"/>
      <c r="J60" s="38"/>
      <c r="K60" s="38"/>
      <c r="L60" s="11"/>
      <c r="M60" s="732"/>
      <c r="N60" s="713"/>
      <c r="O60" s="713"/>
      <c r="P60" s="723"/>
      <c r="Q60" s="749"/>
      <c r="R60" s="732"/>
      <c r="S60" s="732"/>
      <c r="T60" s="732"/>
      <c r="U60" s="732"/>
      <c r="V60" s="732"/>
      <c r="W60" s="732"/>
      <c r="X60" s="732"/>
      <c r="Y60" s="732"/>
      <c r="Z60" s="732"/>
      <c r="AA60" s="732"/>
      <c r="AB60" s="732"/>
      <c r="AC60" s="732"/>
    </row>
    <row r="61" spans="1:29" ht="15.75" customHeight="1" thickBot="1" x14ac:dyDescent="0.35">
      <c r="A61" s="10"/>
      <c r="B61" s="123" t="str">
        <f>'Budget Worksheet '!B18</f>
        <v>Rent: Office (include cost per sq. ft.)</v>
      </c>
      <c r="C61" s="13"/>
      <c r="D61" s="13"/>
      <c r="E61" s="13"/>
      <c r="F61" s="13"/>
      <c r="G61" s="13"/>
      <c r="H61" s="13"/>
      <c r="I61" s="13"/>
      <c r="J61" s="13"/>
      <c r="K61" s="13"/>
      <c r="L61" s="11"/>
      <c r="M61" s="732"/>
      <c r="N61" s="713"/>
      <c r="O61" s="713"/>
      <c r="P61" s="723"/>
      <c r="Q61" s="749"/>
      <c r="R61" s="732"/>
      <c r="S61" s="737" t="str">
        <f>B61</f>
        <v>Rent: Office (include cost per sq. ft.)</v>
      </c>
      <c r="T61" s="732"/>
      <c r="U61" s="732"/>
      <c r="V61" s="732"/>
      <c r="W61" s="732"/>
      <c r="X61" s="732"/>
      <c r="Y61" s="732"/>
      <c r="Z61" s="732"/>
      <c r="AA61" s="732"/>
      <c r="AB61" s="732"/>
      <c r="AC61" s="732"/>
    </row>
    <row r="62" spans="1:29" s="45" customFormat="1" ht="25.5" customHeight="1" thickBot="1" x14ac:dyDescent="0.3">
      <c r="A62" s="43"/>
      <c r="B62" s="1624" t="s">
        <v>82</v>
      </c>
      <c r="C62" s="1667"/>
      <c r="D62" s="1667"/>
      <c r="E62" s="1667"/>
      <c r="F62" s="1656" t="s">
        <v>330</v>
      </c>
      <c r="G62" s="1656"/>
      <c r="H62" s="1662" t="s">
        <v>87</v>
      </c>
      <c r="I62" s="1663"/>
      <c r="J62" s="1624" t="s">
        <v>2</v>
      </c>
      <c r="K62" s="1625"/>
      <c r="L62" s="44"/>
      <c r="M62" s="717"/>
      <c r="N62" s="713"/>
      <c r="O62" s="713"/>
      <c r="P62" s="723"/>
      <c r="Q62" s="749"/>
      <c r="R62" s="717"/>
      <c r="S62" s="1723" t="s">
        <v>82</v>
      </c>
      <c r="T62" s="1736"/>
      <c r="U62" s="1736"/>
      <c r="V62" s="1736"/>
      <c r="W62" s="1737" t="s">
        <v>330</v>
      </c>
      <c r="X62" s="1737"/>
      <c r="Y62" s="1738" t="s">
        <v>87</v>
      </c>
      <c r="Z62" s="1739"/>
      <c r="AA62" s="1723" t="s">
        <v>2</v>
      </c>
      <c r="AB62" s="1724"/>
      <c r="AC62" s="717"/>
    </row>
    <row r="63" spans="1:29" ht="20.100000000000001" customHeight="1" x14ac:dyDescent="0.25">
      <c r="A63" s="10"/>
      <c r="B63" s="1644"/>
      <c r="C63" s="1645"/>
      <c r="D63" s="1645"/>
      <c r="E63" s="1645"/>
      <c r="F63" s="1664"/>
      <c r="G63" s="1664"/>
      <c r="H63" s="1665">
        <v>0</v>
      </c>
      <c r="I63" s="1666"/>
      <c r="J63" s="1478">
        <f>F63*H63</f>
        <v>0</v>
      </c>
      <c r="K63" s="1479"/>
      <c r="L63" s="11"/>
      <c r="M63" s="732"/>
      <c r="N63" s="713"/>
      <c r="O63" s="713"/>
      <c r="P63" s="723"/>
      <c r="Q63" s="749"/>
      <c r="R63" s="732"/>
      <c r="S63" s="1644"/>
      <c r="T63" s="1645"/>
      <c r="U63" s="1645"/>
      <c r="V63" s="1645"/>
      <c r="W63" s="1664"/>
      <c r="X63" s="1664"/>
      <c r="Y63" s="1665">
        <v>0</v>
      </c>
      <c r="Z63" s="1666"/>
      <c r="AA63" s="1732">
        <f>W63*Y63</f>
        <v>0</v>
      </c>
      <c r="AB63" s="1733"/>
      <c r="AC63" s="732"/>
    </row>
    <row r="64" spans="1:29" ht="20.100000000000001" customHeight="1" x14ac:dyDescent="0.25">
      <c r="A64" s="10"/>
      <c r="B64" s="1492"/>
      <c r="C64" s="1493"/>
      <c r="D64" s="1493"/>
      <c r="E64" s="1493"/>
      <c r="F64" s="1653"/>
      <c r="G64" s="1653"/>
      <c r="H64" s="1494">
        <v>0</v>
      </c>
      <c r="I64" s="1495"/>
      <c r="J64" s="1478">
        <f>F64*H64</f>
        <v>0</v>
      </c>
      <c r="K64" s="1479"/>
      <c r="L64" s="11"/>
      <c r="M64" s="732"/>
      <c r="N64" s="713"/>
      <c r="O64" s="713"/>
      <c r="P64" s="723"/>
      <c r="Q64" s="749"/>
      <c r="R64" s="732"/>
      <c r="S64" s="1492"/>
      <c r="T64" s="1493"/>
      <c r="U64" s="1493"/>
      <c r="V64" s="1493"/>
      <c r="W64" s="1653"/>
      <c r="X64" s="1653"/>
      <c r="Y64" s="1494">
        <v>0</v>
      </c>
      <c r="Z64" s="1495"/>
      <c r="AA64" s="1732">
        <f>W64*Y64</f>
        <v>0</v>
      </c>
      <c r="AB64" s="1733"/>
      <c r="AC64" s="732"/>
    </row>
    <row r="65" spans="1:29" ht="20.100000000000001" customHeight="1" x14ac:dyDescent="0.25">
      <c r="A65" s="10"/>
      <c r="B65" s="1492"/>
      <c r="C65" s="1493"/>
      <c r="D65" s="1493"/>
      <c r="E65" s="1493"/>
      <c r="F65" s="1653"/>
      <c r="G65" s="1653"/>
      <c r="H65" s="1494">
        <v>0</v>
      </c>
      <c r="I65" s="1495"/>
      <c r="J65" s="1478">
        <f>F65*H65</f>
        <v>0</v>
      </c>
      <c r="K65" s="1479"/>
      <c r="L65" s="11"/>
      <c r="M65" s="732"/>
      <c r="N65" s="713"/>
      <c r="O65" s="713"/>
      <c r="P65" s="723"/>
      <c r="Q65" s="749"/>
      <c r="R65" s="732"/>
      <c r="S65" s="1492"/>
      <c r="T65" s="1493"/>
      <c r="U65" s="1493"/>
      <c r="V65" s="1493"/>
      <c r="W65" s="1653"/>
      <c r="X65" s="1653"/>
      <c r="Y65" s="1494">
        <v>0</v>
      </c>
      <c r="Z65" s="1495"/>
      <c r="AA65" s="1732">
        <f>W65*Y65</f>
        <v>0</v>
      </c>
      <c r="AB65" s="1733"/>
      <c r="AC65" s="732"/>
    </row>
    <row r="66" spans="1:29" ht="20.100000000000001" customHeight="1" thickBot="1" x14ac:dyDescent="0.3">
      <c r="A66" s="10"/>
      <c r="B66" s="1657"/>
      <c r="C66" s="1658"/>
      <c r="D66" s="1658"/>
      <c r="E66" s="1658"/>
      <c r="F66" s="1643"/>
      <c r="G66" s="1643"/>
      <c r="H66" s="1646">
        <v>0</v>
      </c>
      <c r="I66" s="1647"/>
      <c r="J66" s="1730">
        <f>F66*H66</f>
        <v>0</v>
      </c>
      <c r="K66" s="1731"/>
      <c r="L66" s="11"/>
      <c r="M66" s="732"/>
      <c r="N66" s="713"/>
      <c r="O66" s="713"/>
      <c r="P66" s="723"/>
      <c r="Q66" s="749"/>
      <c r="R66" s="732"/>
      <c r="S66" s="1657"/>
      <c r="T66" s="1658"/>
      <c r="U66" s="1658"/>
      <c r="V66" s="1658"/>
      <c r="W66" s="1643"/>
      <c r="X66" s="1643"/>
      <c r="Y66" s="1646">
        <v>0</v>
      </c>
      <c r="Z66" s="1647"/>
      <c r="AA66" s="1734">
        <f>W66*Y66</f>
        <v>0</v>
      </c>
      <c r="AB66" s="1735"/>
      <c r="AC66" s="732"/>
    </row>
    <row r="67" spans="1:29" ht="16.5" customHeight="1" thickBot="1" x14ac:dyDescent="0.3">
      <c r="A67" s="10"/>
      <c r="B67" s="1652"/>
      <c r="C67" s="1652"/>
      <c r="D67" s="1652"/>
      <c r="E67" s="1652"/>
      <c r="F67" s="1477"/>
      <c r="G67" s="1477"/>
      <c r="H67" s="1591" t="s">
        <v>138</v>
      </c>
      <c r="I67" s="1591"/>
      <c r="J67" s="1659">
        <f>SUM(J63:K66)</f>
        <v>0</v>
      </c>
      <c r="K67" s="1660"/>
      <c r="L67" s="11"/>
      <c r="M67" s="732"/>
      <c r="N67" s="713"/>
      <c r="O67" s="713"/>
      <c r="P67" s="723"/>
      <c r="Q67" s="749"/>
      <c r="R67" s="732"/>
      <c r="S67" s="1746"/>
      <c r="T67" s="1747"/>
      <c r="U67" s="1747"/>
      <c r="V67" s="1747"/>
      <c r="W67" s="1748"/>
      <c r="X67" s="1748"/>
      <c r="Y67" s="1749" t="s">
        <v>138</v>
      </c>
      <c r="Z67" s="1749"/>
      <c r="AA67" s="1750">
        <f>SUM(AA63:AB66)</f>
        <v>0</v>
      </c>
      <c r="AB67" s="1751"/>
      <c r="AC67" s="732"/>
    </row>
    <row r="68" spans="1:29" ht="16.5" customHeight="1" thickBot="1" x14ac:dyDescent="0.3">
      <c r="A68" s="10"/>
      <c r="B68" s="1491" t="s">
        <v>139</v>
      </c>
      <c r="C68" s="1491"/>
      <c r="D68" s="1491"/>
      <c r="E68" s="1491"/>
      <c r="F68" s="1648">
        <v>0</v>
      </c>
      <c r="G68" s="1649"/>
      <c r="H68" s="1591" t="s">
        <v>83</v>
      </c>
      <c r="I68" s="1591"/>
      <c r="J68" s="1650">
        <f>IF(F68=0,0,J67*F68)</f>
        <v>0</v>
      </c>
      <c r="K68" s="1651"/>
      <c r="L68" s="11"/>
      <c r="M68" s="766"/>
      <c r="N68" s="726" t="str">
        <f>N7</f>
        <v>Proposed Contract</v>
      </c>
      <c r="O68" s="726" t="str">
        <f>O7</f>
        <v>Previous Contract</v>
      </c>
      <c r="P68" s="726" t="s">
        <v>112</v>
      </c>
      <c r="Q68" s="821"/>
      <c r="R68" s="732"/>
      <c r="S68" s="1752" t="s">
        <v>139</v>
      </c>
      <c r="T68" s="1753"/>
      <c r="U68" s="1753"/>
      <c r="V68" s="1753"/>
      <c r="W68" s="1754">
        <v>0</v>
      </c>
      <c r="X68" s="1755"/>
      <c r="Y68" s="1743" t="s">
        <v>83</v>
      </c>
      <c r="Z68" s="1743"/>
      <c r="AA68" s="1744">
        <f>IF(W68=0,0,AA67*W68)</f>
        <v>0</v>
      </c>
      <c r="AB68" s="1745"/>
      <c r="AC68" s="732"/>
    </row>
    <row r="69" spans="1:29" ht="9" customHeight="1" thickBot="1" x14ac:dyDescent="0.3">
      <c r="A69" s="10"/>
      <c r="B69" s="58"/>
      <c r="C69" s="58"/>
      <c r="D69" s="58"/>
      <c r="E69" s="58"/>
      <c r="F69" s="59"/>
      <c r="G69" s="59"/>
      <c r="H69" s="60"/>
      <c r="I69" s="60"/>
      <c r="J69" s="78"/>
      <c r="K69" s="78"/>
      <c r="L69" s="11"/>
      <c r="M69" s="732"/>
      <c r="N69" s="752"/>
      <c r="O69" s="752"/>
      <c r="P69" s="752"/>
      <c r="Q69" s="821"/>
      <c r="R69" s="732"/>
      <c r="S69" s="732"/>
      <c r="T69" s="732"/>
      <c r="U69" s="732"/>
      <c r="V69" s="732"/>
      <c r="W69" s="732"/>
      <c r="X69" s="732"/>
      <c r="Y69" s="732"/>
      <c r="Z69" s="732"/>
      <c r="AA69" s="732"/>
      <c r="AB69" s="732"/>
      <c r="AC69" s="732"/>
    </row>
    <row r="70" spans="1:29" ht="16.2" thickBot="1" x14ac:dyDescent="0.3">
      <c r="A70" s="10"/>
      <c r="B70" s="32" t="s">
        <v>84</v>
      </c>
      <c r="C70" s="46"/>
      <c r="D70" s="47"/>
      <c r="E70" s="13"/>
      <c r="F70" s="13"/>
      <c r="G70" s="1480" t="s">
        <v>328</v>
      </c>
      <c r="H70" s="1480"/>
      <c r="I70" s="1480"/>
      <c r="J70" s="1481">
        <f>'Budget Worksheet '!C18</f>
        <v>0</v>
      </c>
      <c r="K70" s="1481"/>
      <c r="L70" s="11"/>
      <c r="M70" s="732"/>
      <c r="N70" s="727">
        <f>J70</f>
        <v>0</v>
      </c>
      <c r="O70" s="727">
        <f>AB70</f>
        <v>0</v>
      </c>
      <c r="P70" s="718">
        <f>N70-O70</f>
        <v>0</v>
      </c>
      <c r="Q70" s="746" t="s">
        <v>2</v>
      </c>
      <c r="R70" s="732"/>
      <c r="S70" s="737" t="str">
        <f>B70</f>
        <v>Rent - Additional Narrative</v>
      </c>
      <c r="T70" s="732"/>
      <c r="U70" s="732"/>
      <c r="V70" s="732"/>
      <c r="W70" s="732"/>
      <c r="X70" s="732"/>
      <c r="Y70" s="732"/>
      <c r="Z70" s="732"/>
      <c r="AA70" s="745" t="s">
        <v>332</v>
      </c>
      <c r="AB70" s="815">
        <v>0</v>
      </c>
      <c r="AC70" s="732"/>
    </row>
    <row r="71" spans="1:29" ht="74.849999999999994" customHeight="1" thickBot="1" x14ac:dyDescent="0.3">
      <c r="A71" s="48"/>
      <c r="B71" s="1482"/>
      <c r="C71" s="1483"/>
      <c r="D71" s="1483"/>
      <c r="E71" s="1483"/>
      <c r="F71" s="1483"/>
      <c r="G71" s="1483"/>
      <c r="H71" s="1483"/>
      <c r="I71" s="1483"/>
      <c r="J71" s="1483"/>
      <c r="K71" s="1484"/>
      <c r="L71" s="48"/>
      <c r="M71" s="732"/>
      <c r="N71" s="726" t="str">
        <f>N7</f>
        <v>Proposed Contract</v>
      </c>
      <c r="O71" s="726" t="str">
        <f>O7</f>
        <v>Previous Contract</v>
      </c>
      <c r="P71" s="726" t="s">
        <v>112</v>
      </c>
      <c r="Q71" s="822"/>
      <c r="R71" s="732"/>
      <c r="S71" s="1673"/>
      <c r="T71" s="1741"/>
      <c r="U71" s="1741"/>
      <c r="V71" s="1741"/>
      <c r="W71" s="1741"/>
      <c r="X71" s="1741"/>
      <c r="Y71" s="1741"/>
      <c r="Z71" s="1741"/>
      <c r="AA71" s="1741"/>
      <c r="AB71" s="1742"/>
      <c r="AC71" s="732"/>
    </row>
    <row r="72" spans="1:29" ht="15" customHeight="1" thickBot="1" x14ac:dyDescent="0.3">
      <c r="A72" s="10"/>
      <c r="B72" s="1582" t="str">
        <f>'Budget Worksheet '!B19</f>
        <v>Rent: Equipment</v>
      </c>
      <c r="C72" s="1582"/>
      <c r="D72" s="1582"/>
      <c r="E72" s="16"/>
      <c r="F72" s="16"/>
      <c r="G72" s="1480" t="s">
        <v>328</v>
      </c>
      <c r="H72" s="1480"/>
      <c r="I72" s="1480"/>
      <c r="J72" s="1570">
        <f>'Budget Worksheet '!C19</f>
        <v>0</v>
      </c>
      <c r="K72" s="1570"/>
      <c r="L72" s="11"/>
      <c r="M72" s="732"/>
      <c r="N72" s="718">
        <f>J72</f>
        <v>0</v>
      </c>
      <c r="O72" s="718">
        <f>AB72</f>
        <v>0</v>
      </c>
      <c r="P72" s="718">
        <f>N72-O72</f>
        <v>0</v>
      </c>
      <c r="Q72" s="746" t="s">
        <v>2</v>
      </c>
      <c r="R72" s="732"/>
      <c r="S72" s="737" t="str">
        <f>B72</f>
        <v>Rent: Equipment</v>
      </c>
      <c r="T72" s="732"/>
      <c r="U72" s="732"/>
      <c r="V72" s="732"/>
      <c r="W72" s="732"/>
      <c r="X72" s="732"/>
      <c r="Y72" s="732"/>
      <c r="Z72" s="732"/>
      <c r="AA72" s="745" t="s">
        <v>332</v>
      </c>
      <c r="AB72" s="815">
        <v>0</v>
      </c>
      <c r="AC72" s="732"/>
    </row>
    <row r="73" spans="1:29" ht="57.6" customHeight="1" thickBot="1" x14ac:dyDescent="0.3">
      <c r="A73" s="10"/>
      <c r="B73" s="1638"/>
      <c r="C73" s="1639"/>
      <c r="D73" s="1639"/>
      <c r="E73" s="1639"/>
      <c r="F73" s="1639"/>
      <c r="G73" s="1639"/>
      <c r="H73" s="1639"/>
      <c r="I73" s="1639"/>
      <c r="J73" s="1639"/>
      <c r="K73" s="1640"/>
      <c r="L73" s="11"/>
      <c r="M73" s="732"/>
      <c r="N73" s="726" t="str">
        <f>N7</f>
        <v>Proposed Contract</v>
      </c>
      <c r="O73" s="726" t="str">
        <f>O7</f>
        <v>Previous Contract</v>
      </c>
      <c r="P73" s="726" t="s">
        <v>112</v>
      </c>
      <c r="Q73" s="822"/>
      <c r="R73" s="732"/>
      <c r="S73" s="1673"/>
      <c r="T73" s="1639"/>
      <c r="U73" s="1639"/>
      <c r="V73" s="1639"/>
      <c r="W73" s="1639"/>
      <c r="X73" s="1639"/>
      <c r="Y73" s="1639"/>
      <c r="Z73" s="1639"/>
      <c r="AA73" s="1639"/>
      <c r="AB73" s="1640"/>
      <c r="AC73" s="732"/>
    </row>
    <row r="74" spans="1:29" ht="15" customHeight="1" thickBot="1" x14ac:dyDescent="0.3">
      <c r="A74" s="10"/>
      <c r="B74" s="1582" t="str">
        <f>'Budget Worksheet '!B20</f>
        <v>Electricity</v>
      </c>
      <c r="C74" s="1582"/>
      <c r="D74" s="1582"/>
      <c r="E74" s="8"/>
      <c r="F74" s="8"/>
      <c r="G74" s="1480" t="s">
        <v>328</v>
      </c>
      <c r="H74" s="1480"/>
      <c r="I74" s="1480"/>
      <c r="J74" s="1481">
        <f>'Budget Worksheet '!C20</f>
        <v>0</v>
      </c>
      <c r="K74" s="1481"/>
      <c r="L74" s="11"/>
      <c r="M74" s="732"/>
      <c r="N74" s="718">
        <f>J74</f>
        <v>0</v>
      </c>
      <c r="O74" s="718">
        <f>AB74</f>
        <v>0</v>
      </c>
      <c r="P74" s="718">
        <f>N74-O74</f>
        <v>0</v>
      </c>
      <c r="Q74" s="746" t="s">
        <v>2</v>
      </c>
      <c r="R74" s="732"/>
      <c r="S74" s="737" t="str">
        <f>B74</f>
        <v>Electricity</v>
      </c>
      <c r="T74" s="732"/>
      <c r="U74" s="732"/>
      <c r="V74" s="732"/>
      <c r="W74" s="732"/>
      <c r="X74" s="732"/>
      <c r="Y74" s="732"/>
      <c r="Z74" s="732"/>
      <c r="AA74" s="745" t="s">
        <v>332</v>
      </c>
      <c r="AB74" s="815">
        <v>0</v>
      </c>
      <c r="AC74" s="732"/>
    </row>
    <row r="75" spans="1:29" ht="55.2" customHeight="1" thickBot="1" x14ac:dyDescent="0.3">
      <c r="A75" s="10"/>
      <c r="B75" s="1635"/>
      <c r="C75" s="1636"/>
      <c r="D75" s="1636"/>
      <c r="E75" s="1636"/>
      <c r="F75" s="1636"/>
      <c r="G75" s="1636"/>
      <c r="H75" s="1636"/>
      <c r="I75" s="1636"/>
      <c r="J75" s="1636"/>
      <c r="K75" s="1637"/>
      <c r="L75" s="11"/>
      <c r="M75" s="732"/>
      <c r="N75" s="726" t="str">
        <f>N7</f>
        <v>Proposed Contract</v>
      </c>
      <c r="O75" s="726" t="str">
        <f>O7</f>
        <v>Previous Contract</v>
      </c>
      <c r="P75" s="726" t="s">
        <v>112</v>
      </c>
      <c r="Q75" s="822"/>
      <c r="R75" s="732"/>
      <c r="S75" s="1482" t="s">
        <v>321</v>
      </c>
      <c r="T75" s="1543"/>
      <c r="U75" s="1543"/>
      <c r="V75" s="1543"/>
      <c r="W75" s="1543"/>
      <c r="X75" s="1543"/>
      <c r="Y75" s="1543"/>
      <c r="Z75" s="1543"/>
      <c r="AA75" s="1543"/>
      <c r="AB75" s="1544"/>
      <c r="AC75" s="732"/>
    </row>
    <row r="76" spans="1:29" ht="15" customHeight="1" thickBot="1" x14ac:dyDescent="0.3">
      <c r="A76" s="10"/>
      <c r="B76" s="1582" t="str">
        <f>'Budget Worksheet '!B21</f>
        <v>Heat</v>
      </c>
      <c r="C76" s="1582"/>
      <c r="D76" s="1582"/>
      <c r="E76" s="13"/>
      <c r="F76" s="13"/>
      <c r="G76" s="1480" t="s">
        <v>328</v>
      </c>
      <c r="H76" s="1480"/>
      <c r="I76" s="1480"/>
      <c r="J76" s="1564">
        <f>'Budget Worksheet '!C21</f>
        <v>0</v>
      </c>
      <c r="K76" s="1564"/>
      <c r="L76" s="11"/>
      <c r="M76" s="732"/>
      <c r="N76" s="718">
        <f>J76</f>
        <v>0</v>
      </c>
      <c r="O76" s="718">
        <f>AB76</f>
        <v>0</v>
      </c>
      <c r="P76" s="718">
        <f>N76-O76</f>
        <v>0</v>
      </c>
      <c r="Q76" s="750" t="s">
        <v>2</v>
      </c>
      <c r="R76" s="732"/>
      <c r="S76" s="737" t="str">
        <f>B76</f>
        <v>Heat</v>
      </c>
      <c r="T76" s="732"/>
      <c r="U76" s="732"/>
      <c r="V76" s="732"/>
      <c r="W76" s="732"/>
      <c r="X76" s="732"/>
      <c r="Y76" s="732"/>
      <c r="Z76" s="732"/>
      <c r="AA76" s="745" t="s">
        <v>332</v>
      </c>
      <c r="AB76" s="815">
        <v>0</v>
      </c>
      <c r="AC76" s="732"/>
    </row>
    <row r="77" spans="1:29" ht="72.75" customHeight="1" thickBot="1" x14ac:dyDescent="0.3">
      <c r="A77" s="10"/>
      <c r="B77" s="1482"/>
      <c r="C77" s="1593"/>
      <c r="D77" s="1593"/>
      <c r="E77" s="1593"/>
      <c r="F77" s="1593"/>
      <c r="G77" s="1593"/>
      <c r="H77" s="1593"/>
      <c r="I77" s="1593"/>
      <c r="J77" s="1593"/>
      <c r="K77" s="1594"/>
      <c r="L77" s="11"/>
      <c r="M77" s="732"/>
      <c r="N77" s="713"/>
      <c r="O77" s="713"/>
      <c r="P77" s="723"/>
      <c r="Q77" s="717"/>
      <c r="R77" s="732"/>
      <c r="S77" s="1485"/>
      <c r="T77" s="1543"/>
      <c r="U77" s="1543"/>
      <c r="V77" s="1543"/>
      <c r="W77" s="1543"/>
      <c r="X77" s="1543"/>
      <c r="Y77" s="1543"/>
      <c r="Z77" s="1543"/>
      <c r="AA77" s="1543"/>
      <c r="AB77" s="1544"/>
      <c r="AC77" s="732"/>
    </row>
    <row r="78" spans="1:29" ht="14.1" customHeight="1" thickBot="1" x14ac:dyDescent="0.3">
      <c r="A78" s="15"/>
      <c r="B78" s="1642"/>
      <c r="C78" s="1642"/>
      <c r="D78" s="1642"/>
      <c r="E78" s="16"/>
      <c r="F78" s="16"/>
      <c r="G78" s="16"/>
      <c r="H78" s="16"/>
      <c r="I78" s="16"/>
      <c r="J78" s="1488"/>
      <c r="K78" s="1488"/>
      <c r="L78" s="17"/>
      <c r="M78" s="732"/>
      <c r="N78" s="713"/>
      <c r="O78" s="713"/>
      <c r="P78" s="723"/>
      <c r="Q78" s="717"/>
      <c r="R78" s="732"/>
      <c r="S78" s="732"/>
      <c r="T78" s="732"/>
      <c r="U78" s="732"/>
      <c r="V78" s="732"/>
      <c r="W78" s="732"/>
      <c r="X78" s="732"/>
      <c r="Y78" s="732"/>
      <c r="Z78" s="732"/>
      <c r="AA78" s="732"/>
      <c r="AB78" s="732"/>
      <c r="AC78" s="732"/>
    </row>
    <row r="79" spans="1:29" ht="8.85" customHeight="1" x14ac:dyDescent="0.25">
      <c r="A79" s="7"/>
      <c r="B79" s="54"/>
      <c r="C79" s="54"/>
      <c r="D79" s="54"/>
      <c r="E79" s="33"/>
      <c r="F79" s="33"/>
      <c r="G79" s="33"/>
      <c r="H79" s="33"/>
      <c r="I79" s="33"/>
      <c r="J79" s="33"/>
      <c r="K79" s="33"/>
      <c r="L79" s="9"/>
      <c r="M79" s="732"/>
      <c r="N79" s="713"/>
      <c r="O79" s="713"/>
      <c r="P79" s="723"/>
      <c r="Q79" s="717"/>
      <c r="R79" s="732"/>
      <c r="S79" s="732"/>
      <c r="T79" s="732"/>
      <c r="U79" s="732"/>
      <c r="V79" s="732"/>
      <c r="W79" s="732"/>
      <c r="X79" s="732"/>
      <c r="Y79" s="732"/>
      <c r="Z79" s="732"/>
      <c r="AA79" s="732"/>
      <c r="AB79" s="732"/>
      <c r="AC79" s="732"/>
    </row>
    <row r="80" spans="1:29" ht="15" customHeight="1" x14ac:dyDescent="0.25">
      <c r="A80" s="42" t="s">
        <v>80</v>
      </c>
      <c r="B80" s="1490" t="s">
        <v>81</v>
      </c>
      <c r="C80" s="1490"/>
      <c r="D80" s="1487" t="s">
        <v>86</v>
      </c>
      <c r="E80" s="1487"/>
      <c r="F80" s="1573"/>
      <c r="G80" s="1573"/>
      <c r="H80" s="1573"/>
      <c r="I80" s="1573"/>
      <c r="J80" s="1573"/>
      <c r="K80" s="1573"/>
      <c r="L80" s="55"/>
      <c r="M80" s="767"/>
      <c r="N80" s="751"/>
      <c r="O80" s="713"/>
      <c r="P80" s="723"/>
      <c r="Q80" s="717"/>
      <c r="R80" s="732"/>
      <c r="S80" s="732"/>
      <c r="T80" s="732"/>
      <c r="U80" s="732"/>
      <c r="V80" s="732"/>
      <c r="W80" s="732"/>
      <c r="X80" s="732"/>
      <c r="Y80" s="732"/>
      <c r="Z80" s="732"/>
      <c r="AA80" s="732"/>
      <c r="AB80" s="732"/>
      <c r="AC80" s="732"/>
    </row>
    <row r="81" spans="1:29" ht="2.25" customHeight="1" x14ac:dyDescent="0.25">
      <c r="A81" s="10"/>
      <c r="B81" s="13"/>
      <c r="C81" s="13"/>
      <c r="D81" s="13"/>
      <c r="E81" s="13"/>
      <c r="F81" s="13"/>
      <c r="G81" s="13"/>
      <c r="H81" s="13"/>
      <c r="I81" s="13"/>
      <c r="J81" s="51"/>
      <c r="K81" s="51"/>
      <c r="L81" s="11"/>
      <c r="M81" s="732"/>
      <c r="N81" s="713"/>
      <c r="O81" s="713"/>
      <c r="P81" s="723"/>
      <c r="Q81" s="717"/>
      <c r="R81" s="732"/>
      <c r="S81" s="732"/>
      <c r="T81" s="732"/>
      <c r="U81" s="732"/>
      <c r="V81" s="732"/>
      <c r="W81" s="732"/>
      <c r="X81" s="732"/>
      <c r="Y81" s="732"/>
      <c r="Z81" s="732"/>
      <c r="AA81" s="732"/>
      <c r="AB81" s="732"/>
      <c r="AC81" s="732"/>
    </row>
    <row r="82" spans="1:29" ht="11.25" customHeight="1" x14ac:dyDescent="0.25">
      <c r="A82" s="10"/>
      <c r="B82" s="1573" t="s">
        <v>105</v>
      </c>
      <c r="C82" s="1573"/>
      <c r="D82" s="1573"/>
      <c r="E82" s="1573"/>
      <c r="F82" s="1573"/>
      <c r="G82" s="1573"/>
      <c r="H82" s="1573"/>
      <c r="I82" s="1573"/>
      <c r="J82" s="1573"/>
      <c r="K82" s="1573"/>
      <c r="L82" s="11"/>
      <c r="M82" s="732"/>
      <c r="N82" s="713"/>
      <c r="O82" s="713"/>
      <c r="P82" s="723"/>
      <c r="Q82" s="717"/>
      <c r="R82" s="732"/>
      <c r="S82" s="732"/>
      <c r="T82" s="732"/>
      <c r="U82" s="732"/>
      <c r="V82" s="732"/>
      <c r="W82" s="732"/>
      <c r="X82" s="732"/>
      <c r="Y82" s="732"/>
      <c r="Z82" s="732"/>
      <c r="AA82" s="732"/>
      <c r="AB82" s="732"/>
      <c r="AC82" s="732"/>
    </row>
    <row r="83" spans="1:29" ht="11.25" customHeight="1" x14ac:dyDescent="0.25">
      <c r="A83" s="10"/>
      <c r="B83" s="77" t="s">
        <v>106</v>
      </c>
      <c r="C83" s="13"/>
      <c r="D83" s="13"/>
      <c r="E83" s="13"/>
      <c r="F83" s="13"/>
      <c r="G83" s="13"/>
      <c r="H83" s="13"/>
      <c r="I83" s="13"/>
      <c r="J83" s="51"/>
      <c r="K83" s="51"/>
      <c r="L83" s="11"/>
      <c r="M83" s="732"/>
      <c r="N83" s="726" t="str">
        <f>N7</f>
        <v>Proposed Contract</v>
      </c>
      <c r="O83" s="726" t="str">
        <f>O7</f>
        <v>Previous Contract</v>
      </c>
      <c r="P83" s="726" t="s">
        <v>112</v>
      </c>
      <c r="Q83" s="752"/>
      <c r="R83" s="732"/>
      <c r="S83" s="732"/>
      <c r="T83" s="732"/>
      <c r="U83" s="732"/>
      <c r="V83" s="732"/>
      <c r="W83" s="732"/>
      <c r="X83" s="732"/>
      <c r="Y83" s="732"/>
      <c r="Z83" s="732"/>
      <c r="AA83" s="732"/>
      <c r="AB83" s="732"/>
      <c r="AC83" s="732"/>
    </row>
    <row r="84" spans="1:29" ht="5.0999999999999996" customHeight="1" thickBot="1" x14ac:dyDescent="0.3">
      <c r="A84" s="10"/>
      <c r="B84" s="13"/>
      <c r="C84" s="13"/>
      <c r="D84" s="13"/>
      <c r="E84" s="13"/>
      <c r="F84" s="13"/>
      <c r="G84" s="13"/>
      <c r="H84" s="13"/>
      <c r="I84" s="13"/>
      <c r="J84" s="51"/>
      <c r="K84" s="51"/>
      <c r="L84" s="11"/>
      <c r="M84" s="732"/>
      <c r="N84" s="752"/>
      <c r="O84" s="752"/>
      <c r="P84" s="752"/>
      <c r="Q84" s="752"/>
      <c r="R84" s="732"/>
      <c r="S84" s="732"/>
      <c r="T84" s="732"/>
      <c r="U84" s="732"/>
      <c r="V84" s="732"/>
      <c r="W84" s="732"/>
      <c r="X84" s="732"/>
      <c r="Y84" s="732"/>
      <c r="Z84" s="732"/>
      <c r="AA84" s="732"/>
      <c r="AB84" s="732"/>
      <c r="AC84" s="732"/>
    </row>
    <row r="85" spans="1:29" ht="15" customHeight="1" thickBot="1" x14ac:dyDescent="0.3">
      <c r="A85" s="10"/>
      <c r="B85" s="1582" t="str">
        <f>'Budget Worksheet '!B22</f>
        <v>Telephone/Internet</v>
      </c>
      <c r="C85" s="1582"/>
      <c r="D85" s="1582"/>
      <c r="E85" s="51"/>
      <c r="F85" s="51"/>
      <c r="G85" s="1480" t="s">
        <v>328</v>
      </c>
      <c r="H85" s="1480"/>
      <c r="I85" s="1480"/>
      <c r="J85" s="1476">
        <f>'Budget Worksheet '!C22</f>
        <v>0</v>
      </c>
      <c r="K85" s="1476"/>
      <c r="L85" s="11"/>
      <c r="M85" s="732"/>
      <c r="N85" s="718">
        <f>J85</f>
        <v>0</v>
      </c>
      <c r="O85" s="718">
        <f>AB85</f>
        <v>0</v>
      </c>
      <c r="P85" s="718">
        <f>N85-O85</f>
        <v>0</v>
      </c>
      <c r="Q85" s="750" t="s">
        <v>2</v>
      </c>
      <c r="R85" s="732"/>
      <c r="S85" s="737" t="str">
        <f>B85</f>
        <v>Telephone/Internet</v>
      </c>
      <c r="T85" s="732"/>
      <c r="U85" s="732"/>
      <c r="V85" s="732"/>
      <c r="W85" s="732"/>
      <c r="X85" s="732"/>
      <c r="Y85" s="732"/>
      <c r="Z85" s="732"/>
      <c r="AA85" s="745" t="s">
        <v>332</v>
      </c>
      <c r="AB85" s="815">
        <v>0</v>
      </c>
      <c r="AC85" s="732"/>
    </row>
    <row r="86" spans="1:29" ht="61.35" customHeight="1" thickBot="1" x14ac:dyDescent="0.3">
      <c r="A86" s="10"/>
      <c r="B86" s="1482"/>
      <c r="C86" s="1543"/>
      <c r="D86" s="1543"/>
      <c r="E86" s="1543"/>
      <c r="F86" s="1543"/>
      <c r="G86" s="1543"/>
      <c r="H86" s="1543"/>
      <c r="I86" s="1543"/>
      <c r="J86" s="1543"/>
      <c r="K86" s="1544"/>
      <c r="L86" s="11"/>
      <c r="M86" s="732"/>
      <c r="N86" s="726" t="str">
        <f>N7</f>
        <v>Proposed Contract</v>
      </c>
      <c r="O86" s="726" t="str">
        <f>O7</f>
        <v>Previous Contract</v>
      </c>
      <c r="P86" s="726" t="s">
        <v>112</v>
      </c>
      <c r="Q86" s="821"/>
      <c r="R86" s="732"/>
      <c r="S86" s="1485"/>
      <c r="T86" s="1543"/>
      <c r="U86" s="1543"/>
      <c r="V86" s="1543"/>
      <c r="W86" s="1543"/>
      <c r="X86" s="1543"/>
      <c r="Y86" s="1543"/>
      <c r="Z86" s="1543"/>
      <c r="AA86" s="1543"/>
      <c r="AB86" s="1544"/>
      <c r="AC86" s="732"/>
    </row>
    <row r="87" spans="1:29" ht="15" customHeight="1" thickBot="1" x14ac:dyDescent="0.3">
      <c r="A87" s="10"/>
      <c r="B87" s="1632" t="str">
        <f>'Budget Worksheet '!B23</f>
        <v>Other (specify)</v>
      </c>
      <c r="C87" s="1632"/>
      <c r="D87" s="1632"/>
      <c r="E87" s="1633"/>
      <c r="F87" s="1633"/>
      <c r="G87" s="1480" t="s">
        <v>328</v>
      </c>
      <c r="H87" s="1480"/>
      <c r="I87" s="1480"/>
      <c r="J87" s="1476">
        <f>'Budget Worksheet '!C23</f>
        <v>0</v>
      </c>
      <c r="K87" s="1476"/>
      <c r="L87" s="11"/>
      <c r="M87" s="732"/>
      <c r="N87" s="718">
        <f>J87</f>
        <v>0</v>
      </c>
      <c r="O87" s="718">
        <f>AB87</f>
        <v>0</v>
      </c>
      <c r="P87" s="718">
        <f>N87-O87</f>
        <v>0</v>
      </c>
      <c r="Q87" s="750" t="s">
        <v>2</v>
      </c>
      <c r="R87" s="732"/>
      <c r="S87" s="737" t="str">
        <f>B87</f>
        <v>Other (specify)</v>
      </c>
      <c r="T87" s="732"/>
      <c r="U87" s="732"/>
      <c r="V87" s="732"/>
      <c r="W87" s="732"/>
      <c r="X87" s="732"/>
      <c r="Y87" s="732"/>
      <c r="Z87" s="732"/>
      <c r="AA87" s="745" t="s">
        <v>332</v>
      </c>
      <c r="AB87" s="815">
        <v>0</v>
      </c>
      <c r="AC87" s="732"/>
    </row>
    <row r="88" spans="1:29" ht="20.100000000000001" customHeight="1" thickBot="1" x14ac:dyDescent="0.3">
      <c r="A88" s="10"/>
      <c r="B88" s="1485"/>
      <c r="C88" s="1654"/>
      <c r="D88" s="1654"/>
      <c r="E88" s="1654"/>
      <c r="F88" s="1654"/>
      <c r="G88" s="1654"/>
      <c r="H88" s="1654"/>
      <c r="I88" s="1654"/>
      <c r="J88" s="1654"/>
      <c r="K88" s="1655"/>
      <c r="L88" s="11"/>
      <c r="M88" s="732"/>
      <c r="N88" s="726" t="str">
        <f>N7</f>
        <v>Proposed Contract</v>
      </c>
      <c r="O88" s="726" t="str">
        <f>O7</f>
        <v>Previous Contract</v>
      </c>
      <c r="P88" s="726" t="s">
        <v>112</v>
      </c>
      <c r="Q88" s="821"/>
      <c r="R88" s="732"/>
      <c r="S88" s="1485"/>
      <c r="T88" s="1543"/>
      <c r="U88" s="1543"/>
      <c r="V88" s="1543"/>
      <c r="W88" s="1543"/>
      <c r="X88" s="1543"/>
      <c r="Y88" s="1543"/>
      <c r="Z88" s="1543"/>
      <c r="AA88" s="1543"/>
      <c r="AB88" s="1544"/>
      <c r="AC88" s="732"/>
    </row>
    <row r="89" spans="1:29" ht="19.5" customHeight="1" thickBot="1" x14ac:dyDescent="0.3">
      <c r="A89" s="10"/>
      <c r="B89" s="1582" t="str">
        <f>'Budget Worksheet '!B24</f>
        <v>Printing/Advertising</v>
      </c>
      <c r="C89" s="1582"/>
      <c r="D89" s="1582"/>
      <c r="E89" s="8"/>
      <c r="F89" s="8"/>
      <c r="G89" s="1480" t="s">
        <v>331</v>
      </c>
      <c r="H89" s="1480"/>
      <c r="I89" s="1480"/>
      <c r="J89" s="1481">
        <f>'Budget Worksheet '!C24</f>
        <v>0</v>
      </c>
      <c r="K89" s="1481"/>
      <c r="L89" s="11"/>
      <c r="M89" s="732"/>
      <c r="N89" s="718">
        <f>J89</f>
        <v>0</v>
      </c>
      <c r="O89" s="718">
        <f>AB89</f>
        <v>0</v>
      </c>
      <c r="P89" s="718">
        <f>N89-O89</f>
        <v>0</v>
      </c>
      <c r="Q89" s="750" t="s">
        <v>2</v>
      </c>
      <c r="R89" s="732"/>
      <c r="S89" s="737" t="str">
        <f>B89</f>
        <v>Printing/Advertising</v>
      </c>
      <c r="T89" s="732"/>
      <c r="U89" s="732"/>
      <c r="V89" s="732"/>
      <c r="W89" s="732"/>
      <c r="X89" s="732"/>
      <c r="Y89" s="732"/>
      <c r="Z89" s="732"/>
      <c r="AA89" s="745" t="s">
        <v>332</v>
      </c>
      <c r="AB89" s="815">
        <v>0</v>
      </c>
      <c r="AC89" s="732"/>
    </row>
    <row r="90" spans="1:29" ht="71.849999999999994" customHeight="1" thickBot="1" x14ac:dyDescent="0.3">
      <c r="A90" s="10"/>
      <c r="B90" s="1482"/>
      <c r="C90" s="1483"/>
      <c r="D90" s="1483"/>
      <c r="E90" s="1483"/>
      <c r="F90" s="1483"/>
      <c r="G90" s="1483"/>
      <c r="H90" s="1483"/>
      <c r="I90" s="1483"/>
      <c r="J90" s="1483"/>
      <c r="K90" s="1484"/>
      <c r="L90" s="11"/>
      <c r="M90" s="732"/>
      <c r="N90" s="726" t="str">
        <f>N7</f>
        <v>Proposed Contract</v>
      </c>
      <c r="O90" s="726" t="str">
        <f>O7</f>
        <v>Previous Contract</v>
      </c>
      <c r="P90" s="726" t="s">
        <v>112</v>
      </c>
      <c r="Q90" s="821"/>
      <c r="R90" s="732"/>
      <c r="S90" s="1485"/>
      <c r="T90" s="1543"/>
      <c r="U90" s="1543"/>
      <c r="V90" s="1543"/>
      <c r="W90" s="1543"/>
      <c r="X90" s="1543"/>
      <c r="Y90" s="1543"/>
      <c r="Z90" s="1543"/>
      <c r="AA90" s="1543"/>
      <c r="AB90" s="1544"/>
      <c r="AC90" s="732"/>
    </row>
    <row r="91" spans="1:29" ht="18" customHeight="1" thickBot="1" x14ac:dyDescent="0.3">
      <c r="A91" s="10"/>
      <c r="B91" s="1582" t="str">
        <f>'Budget Worksheet '!B25</f>
        <v>Postage</v>
      </c>
      <c r="C91" s="1582"/>
      <c r="D91" s="1582"/>
      <c r="E91" s="13"/>
      <c r="F91" s="13"/>
      <c r="G91" s="1480" t="s">
        <v>331</v>
      </c>
      <c r="H91" s="1480"/>
      <c r="I91" s="1480"/>
      <c r="J91" s="1481">
        <f>'Budget Worksheet '!C25</f>
        <v>0</v>
      </c>
      <c r="K91" s="1481"/>
      <c r="L91" s="11"/>
      <c r="M91" s="732"/>
      <c r="N91" s="718">
        <f>J91</f>
        <v>0</v>
      </c>
      <c r="O91" s="718">
        <f>AB91</f>
        <v>0</v>
      </c>
      <c r="P91" s="718">
        <f>N91-O91</f>
        <v>0</v>
      </c>
      <c r="Q91" s="750" t="s">
        <v>2</v>
      </c>
      <c r="R91" s="732"/>
      <c r="S91" s="737" t="str">
        <f>B91</f>
        <v>Postage</v>
      </c>
      <c r="T91" s="732"/>
      <c r="U91" s="732"/>
      <c r="V91" s="732"/>
      <c r="W91" s="732"/>
      <c r="X91" s="732"/>
      <c r="Y91" s="732"/>
      <c r="Z91" s="732"/>
      <c r="AA91" s="745" t="s">
        <v>332</v>
      </c>
      <c r="AB91" s="815">
        <v>0</v>
      </c>
      <c r="AC91" s="732"/>
    </row>
    <row r="92" spans="1:29" ht="66" customHeight="1" thickBot="1" x14ac:dyDescent="0.3">
      <c r="A92" s="10"/>
      <c r="B92" s="1485"/>
      <c r="C92" s="1483"/>
      <c r="D92" s="1483"/>
      <c r="E92" s="1483"/>
      <c r="F92" s="1483"/>
      <c r="G92" s="1483"/>
      <c r="H92" s="1483"/>
      <c r="I92" s="1483"/>
      <c r="J92" s="1483"/>
      <c r="K92" s="1484"/>
      <c r="L92" s="11"/>
      <c r="M92" s="732"/>
      <c r="N92" s="726" t="str">
        <f>N7</f>
        <v>Proposed Contract</v>
      </c>
      <c r="O92" s="726" t="str">
        <f>O7</f>
        <v>Previous Contract</v>
      </c>
      <c r="P92" s="726" t="s">
        <v>112</v>
      </c>
      <c r="Q92" s="752"/>
      <c r="R92" s="732"/>
      <c r="S92" s="1485"/>
      <c r="T92" s="1543"/>
      <c r="U92" s="1543"/>
      <c r="V92" s="1543"/>
      <c r="W92" s="1543"/>
      <c r="X92" s="1543"/>
      <c r="Y92" s="1543"/>
      <c r="Z92" s="1543"/>
      <c r="AA92" s="1543"/>
      <c r="AB92" s="1544"/>
      <c r="AC92" s="732"/>
    </row>
    <row r="93" spans="1:29" ht="18" customHeight="1" thickBot="1" x14ac:dyDescent="0.3">
      <c r="A93" s="10"/>
      <c r="B93" s="1582" t="str">
        <f>'Budget Worksheet '!B26</f>
        <v>Insurance</v>
      </c>
      <c r="C93" s="1582"/>
      <c r="D93" s="1582"/>
      <c r="E93" s="13"/>
      <c r="F93" s="13"/>
      <c r="G93" s="1480" t="s">
        <v>331</v>
      </c>
      <c r="H93" s="1480"/>
      <c r="I93" s="1480"/>
      <c r="J93" s="1481">
        <f>'Budget Worksheet '!C26</f>
        <v>0</v>
      </c>
      <c r="K93" s="1481"/>
      <c r="L93" s="11"/>
      <c r="M93" s="732"/>
      <c r="N93" s="718">
        <f>J93</f>
        <v>0</v>
      </c>
      <c r="O93" s="718">
        <f>AB93</f>
        <v>0</v>
      </c>
      <c r="P93" s="718">
        <f>N93-O93</f>
        <v>0</v>
      </c>
      <c r="Q93" s="747" t="s">
        <v>2</v>
      </c>
      <c r="R93" s="732"/>
      <c r="S93" s="737" t="str">
        <f>B93</f>
        <v>Insurance</v>
      </c>
      <c r="T93" s="732"/>
      <c r="U93" s="732"/>
      <c r="V93" s="732"/>
      <c r="W93" s="732"/>
      <c r="X93" s="732"/>
      <c r="Y93" s="732"/>
      <c r="Z93" s="732"/>
      <c r="AA93" s="745" t="s">
        <v>332</v>
      </c>
      <c r="AB93" s="815">
        <v>0</v>
      </c>
      <c r="AC93" s="732"/>
    </row>
    <row r="94" spans="1:29" ht="57" customHeight="1" thickBot="1" x14ac:dyDescent="0.3">
      <c r="A94" s="10"/>
      <c r="B94" s="1482"/>
      <c r="C94" s="1483"/>
      <c r="D94" s="1483"/>
      <c r="E94" s="1483"/>
      <c r="F94" s="1483"/>
      <c r="G94" s="1483"/>
      <c r="H94" s="1483"/>
      <c r="I94" s="1483"/>
      <c r="J94" s="1483"/>
      <c r="K94" s="1484"/>
      <c r="L94" s="11"/>
      <c r="M94" s="732"/>
      <c r="N94" s="726" t="str">
        <f>N7</f>
        <v>Proposed Contract</v>
      </c>
      <c r="O94" s="726" t="str">
        <f>O7</f>
        <v>Previous Contract</v>
      </c>
      <c r="P94" s="726" t="s">
        <v>112</v>
      </c>
      <c r="Q94" s="752"/>
      <c r="R94" s="732"/>
      <c r="S94" s="1673"/>
      <c r="T94" s="1639"/>
      <c r="U94" s="1639"/>
      <c r="V94" s="1639"/>
      <c r="W94" s="1639"/>
      <c r="X94" s="1639"/>
      <c r="Y94" s="1639"/>
      <c r="Z94" s="1639"/>
      <c r="AA94" s="1639"/>
      <c r="AB94" s="1640"/>
      <c r="AC94" s="732"/>
    </row>
    <row r="95" spans="1:29" ht="17.850000000000001" customHeight="1" thickBot="1" x14ac:dyDescent="0.35">
      <c r="A95" s="10"/>
      <c r="B95" s="1489" t="str">
        <f>'Budget Worksheet '!B27</f>
        <v>Audit</v>
      </c>
      <c r="C95" s="1489"/>
      <c r="D95" s="1489"/>
      <c r="E95" s="13"/>
      <c r="F95" s="13"/>
      <c r="G95" s="1480" t="s">
        <v>328</v>
      </c>
      <c r="H95" s="1480"/>
      <c r="I95" s="1480"/>
      <c r="J95" s="1481">
        <f>'Budget Worksheet '!C27</f>
        <v>0</v>
      </c>
      <c r="K95" s="1481"/>
      <c r="L95" s="11"/>
      <c r="M95" s="732"/>
      <c r="N95" s="718">
        <f>J95</f>
        <v>0</v>
      </c>
      <c r="O95" s="718">
        <f>AB95</f>
        <v>0</v>
      </c>
      <c r="P95" s="718">
        <f>N95-O95</f>
        <v>0</v>
      </c>
      <c r="Q95" s="750" t="s">
        <v>2</v>
      </c>
      <c r="R95" s="732"/>
      <c r="S95" s="737" t="str">
        <f>B95</f>
        <v>Audit</v>
      </c>
      <c r="T95" s="732"/>
      <c r="U95" s="732"/>
      <c r="V95" s="732"/>
      <c r="W95" s="732"/>
      <c r="X95" s="732"/>
      <c r="Y95" s="732"/>
      <c r="Z95" s="732"/>
      <c r="AA95" s="745" t="s">
        <v>332</v>
      </c>
      <c r="AB95" s="815">
        <v>0</v>
      </c>
      <c r="AC95" s="732"/>
    </row>
    <row r="96" spans="1:29" ht="36" customHeight="1" thickBot="1" x14ac:dyDescent="0.3">
      <c r="A96" s="10"/>
      <c r="B96" s="1482"/>
      <c r="C96" s="1483"/>
      <c r="D96" s="1483"/>
      <c r="E96" s="1483"/>
      <c r="F96" s="1483"/>
      <c r="G96" s="1483"/>
      <c r="H96" s="1483"/>
      <c r="I96" s="1483"/>
      <c r="J96" s="1483"/>
      <c r="K96" s="1484"/>
      <c r="L96" s="11"/>
      <c r="M96" s="732"/>
      <c r="N96" s="713"/>
      <c r="O96" s="713"/>
      <c r="P96" s="723"/>
      <c r="Q96" s="717"/>
      <c r="R96" s="732"/>
      <c r="S96" s="1485"/>
      <c r="T96" s="1543"/>
      <c r="U96" s="1543"/>
      <c r="V96" s="1543"/>
      <c r="W96" s="1543"/>
      <c r="X96" s="1543"/>
      <c r="Y96" s="1543"/>
      <c r="Z96" s="1543"/>
      <c r="AA96" s="1543"/>
      <c r="AB96" s="1544"/>
      <c r="AC96" s="732"/>
    </row>
    <row r="97" spans="1:29" ht="6.75" customHeight="1" x14ac:dyDescent="0.25">
      <c r="A97" s="10"/>
      <c r="B97" s="1487"/>
      <c r="C97" s="1487"/>
      <c r="D97" s="1487"/>
      <c r="E97" s="1740"/>
      <c r="F97" s="1740"/>
      <c r="G97" s="1740"/>
      <c r="H97" s="1740"/>
      <c r="I97" s="1740"/>
      <c r="J97" s="1740"/>
      <c r="K97" s="1740"/>
      <c r="L97" s="11"/>
      <c r="M97" s="732"/>
      <c r="N97" s="713"/>
      <c r="O97" s="713"/>
      <c r="P97" s="723"/>
      <c r="Q97" s="717"/>
      <c r="R97" s="732"/>
      <c r="S97" s="732"/>
      <c r="T97" s="732"/>
      <c r="U97" s="732"/>
      <c r="V97" s="732"/>
      <c r="W97" s="732"/>
      <c r="X97" s="732"/>
      <c r="Y97" s="732"/>
      <c r="Z97" s="732"/>
      <c r="AA97" s="732"/>
      <c r="AB97" s="732"/>
      <c r="AC97" s="732"/>
    </row>
    <row r="98" spans="1:29" ht="3.75" customHeight="1" thickBot="1" x14ac:dyDescent="0.3">
      <c r="A98" s="15"/>
      <c r="B98" s="52"/>
      <c r="C98" s="52"/>
      <c r="D98" s="52"/>
      <c r="E98" s="56"/>
      <c r="F98" s="56"/>
      <c r="G98" s="56"/>
      <c r="H98" s="56"/>
      <c r="I98" s="56"/>
      <c r="J98" s="1488"/>
      <c r="K98" s="1488"/>
      <c r="L98" s="17"/>
      <c r="M98" s="732"/>
      <c r="N98" s="713"/>
      <c r="O98" s="713"/>
      <c r="P98" s="723"/>
      <c r="Q98" s="717"/>
      <c r="R98" s="732"/>
      <c r="S98" s="732"/>
      <c r="T98" s="732"/>
      <c r="U98" s="732"/>
      <c r="V98" s="732"/>
      <c r="W98" s="732"/>
      <c r="X98" s="732"/>
      <c r="Y98" s="732"/>
      <c r="Z98" s="732"/>
      <c r="AA98" s="732"/>
      <c r="AB98" s="732"/>
      <c r="AC98" s="732"/>
    </row>
    <row r="99" spans="1:29" ht="9" customHeight="1" x14ac:dyDescent="0.25">
      <c r="A99" s="7"/>
      <c r="B99" s="54"/>
      <c r="C99" s="54"/>
      <c r="D99" s="54"/>
      <c r="E99" s="57"/>
      <c r="F99" s="57"/>
      <c r="G99" s="57"/>
      <c r="H99" s="57"/>
      <c r="I99" s="57"/>
      <c r="J99" s="57"/>
      <c r="K99" s="57"/>
      <c r="L99" s="9"/>
      <c r="M99" s="732"/>
      <c r="N99" s="713"/>
      <c r="O99" s="713"/>
      <c r="P99" s="723"/>
      <c r="Q99" s="717"/>
      <c r="R99" s="732"/>
      <c r="S99" s="732"/>
      <c r="T99" s="732"/>
      <c r="U99" s="732"/>
      <c r="V99" s="732"/>
      <c r="W99" s="732"/>
      <c r="X99" s="732"/>
      <c r="Y99" s="732"/>
      <c r="Z99" s="732"/>
      <c r="AA99" s="732"/>
      <c r="AB99" s="732"/>
      <c r="AC99" s="732"/>
    </row>
    <row r="100" spans="1:29" ht="15" customHeight="1" x14ac:dyDescent="0.25">
      <c r="A100" s="42" t="s">
        <v>80</v>
      </c>
      <c r="B100" s="1490" t="s">
        <v>81</v>
      </c>
      <c r="C100" s="1490"/>
      <c r="D100" s="1487" t="s">
        <v>86</v>
      </c>
      <c r="E100" s="1487"/>
      <c r="F100" s="40"/>
      <c r="G100" s="40"/>
      <c r="H100" s="40"/>
      <c r="I100" s="40"/>
      <c r="J100" s="40"/>
      <c r="K100" s="40"/>
      <c r="L100" s="11"/>
      <c r="M100" s="732"/>
      <c r="N100" s="713"/>
      <c r="O100" s="713"/>
      <c r="P100" s="723"/>
      <c r="Q100" s="717"/>
      <c r="R100" s="732"/>
      <c r="S100" s="732"/>
      <c r="T100" s="732"/>
      <c r="U100" s="732"/>
      <c r="V100" s="732"/>
      <c r="W100" s="732"/>
      <c r="X100" s="732"/>
      <c r="Y100" s="732"/>
      <c r="Z100" s="732"/>
      <c r="AA100" s="732"/>
      <c r="AB100" s="732"/>
      <c r="AC100" s="732"/>
    </row>
    <row r="101" spans="1:29" ht="2.25" customHeight="1" x14ac:dyDescent="0.25">
      <c r="A101" s="10"/>
      <c r="B101" s="50"/>
      <c r="C101" s="50"/>
      <c r="D101" s="50"/>
      <c r="E101" s="40"/>
      <c r="F101" s="40"/>
      <c r="G101" s="40"/>
      <c r="H101" s="40"/>
      <c r="I101" s="40"/>
      <c r="J101" s="40"/>
      <c r="K101" s="40"/>
      <c r="L101" s="11"/>
      <c r="M101" s="732"/>
      <c r="N101" s="713"/>
      <c r="O101" s="713"/>
      <c r="P101" s="723"/>
      <c r="Q101" s="717"/>
      <c r="R101" s="732"/>
      <c r="S101" s="732"/>
      <c r="T101" s="732"/>
      <c r="U101" s="732"/>
      <c r="V101" s="732"/>
      <c r="W101" s="732"/>
      <c r="X101" s="732"/>
      <c r="Y101" s="732"/>
      <c r="Z101" s="732"/>
      <c r="AA101" s="732"/>
      <c r="AB101" s="732"/>
      <c r="AC101" s="732"/>
    </row>
    <row r="102" spans="1:29" ht="11.25" customHeight="1" x14ac:dyDescent="0.25">
      <c r="A102" s="10"/>
      <c r="B102" s="1573" t="s">
        <v>105</v>
      </c>
      <c r="C102" s="1573"/>
      <c r="D102" s="1573"/>
      <c r="E102" s="1573"/>
      <c r="F102" s="1573"/>
      <c r="G102" s="1573"/>
      <c r="H102" s="1573"/>
      <c r="I102" s="1573"/>
      <c r="J102" s="1573"/>
      <c r="K102" s="1573"/>
      <c r="L102" s="11"/>
      <c r="M102" s="732"/>
      <c r="N102" s="713"/>
      <c r="O102" s="713"/>
      <c r="P102" s="723"/>
      <c r="Q102" s="717"/>
      <c r="R102" s="732"/>
      <c r="S102" s="732"/>
      <c r="T102" s="732"/>
      <c r="U102" s="732"/>
      <c r="V102" s="732"/>
      <c r="W102" s="732"/>
      <c r="X102" s="732"/>
      <c r="Y102" s="732"/>
      <c r="Z102" s="732"/>
      <c r="AA102" s="732"/>
      <c r="AB102" s="732"/>
      <c r="AC102" s="732"/>
    </row>
    <row r="103" spans="1:29" ht="11.25" customHeight="1" x14ac:dyDescent="0.25">
      <c r="A103" s="10"/>
      <c r="B103" s="77" t="s">
        <v>106</v>
      </c>
      <c r="C103" s="13"/>
      <c r="D103" s="13"/>
      <c r="E103" s="13"/>
      <c r="F103" s="13"/>
      <c r="G103" s="13"/>
      <c r="H103" s="13"/>
      <c r="I103" s="13"/>
      <c r="J103" s="51"/>
      <c r="K103" s="51"/>
      <c r="L103" s="11"/>
      <c r="M103" s="732"/>
      <c r="N103" s="726" t="str">
        <f>N7</f>
        <v>Proposed Contract</v>
      </c>
      <c r="O103" s="726" t="str">
        <f>O7</f>
        <v>Previous Contract</v>
      </c>
      <c r="P103" s="726" t="s">
        <v>112</v>
      </c>
      <c r="Q103" s="752"/>
      <c r="R103" s="732"/>
      <c r="S103" s="732"/>
      <c r="T103" s="732"/>
      <c r="U103" s="732"/>
      <c r="V103" s="732"/>
      <c r="W103" s="732"/>
      <c r="X103" s="732"/>
      <c r="Y103" s="732"/>
      <c r="Z103" s="732"/>
      <c r="AA103" s="732"/>
      <c r="AB103" s="732"/>
      <c r="AC103" s="732"/>
    </row>
    <row r="104" spans="1:29" ht="3" customHeight="1" thickBot="1" x14ac:dyDescent="0.3">
      <c r="A104" s="10"/>
      <c r="B104" s="77"/>
      <c r="C104" s="13"/>
      <c r="D104" s="13"/>
      <c r="E104" s="13"/>
      <c r="F104" s="13"/>
      <c r="G104" s="13"/>
      <c r="H104" s="13"/>
      <c r="I104" s="13"/>
      <c r="J104" s="51"/>
      <c r="K104" s="51"/>
      <c r="L104" s="11"/>
      <c r="M104" s="732"/>
      <c r="N104" s="752"/>
      <c r="O104" s="752"/>
      <c r="P104" s="752"/>
      <c r="Q104" s="752"/>
      <c r="R104" s="732"/>
      <c r="S104" s="732"/>
      <c r="T104" s="732"/>
      <c r="U104" s="732"/>
      <c r="V104" s="732"/>
      <c r="W104" s="732"/>
      <c r="X104" s="732"/>
      <c r="Y104" s="732"/>
      <c r="Z104" s="732"/>
      <c r="AA104" s="732"/>
      <c r="AB104" s="732"/>
      <c r="AC104" s="732"/>
    </row>
    <row r="105" spans="1:29" ht="15" customHeight="1" thickBot="1" x14ac:dyDescent="0.35">
      <c r="A105" s="10"/>
      <c r="B105" s="1489" t="str">
        <f>'Budget Worksheet '!B28</f>
        <v>Other (specify)</v>
      </c>
      <c r="C105" s="1489"/>
      <c r="D105" s="1489"/>
      <c r="E105" s="1578"/>
      <c r="F105" s="13"/>
      <c r="G105" s="1480" t="s">
        <v>328</v>
      </c>
      <c r="H105" s="1480"/>
      <c r="I105" s="1480"/>
      <c r="J105" s="1481">
        <f>'Budget Worksheet '!C28</f>
        <v>0</v>
      </c>
      <c r="K105" s="1481"/>
      <c r="L105" s="11"/>
      <c r="M105" s="732"/>
      <c r="N105" s="718">
        <f>J105</f>
        <v>0</v>
      </c>
      <c r="O105" s="718">
        <f>AB105</f>
        <v>0</v>
      </c>
      <c r="P105" s="718">
        <f>N105-O105</f>
        <v>0</v>
      </c>
      <c r="Q105" s="750" t="s">
        <v>2</v>
      </c>
      <c r="R105" s="732"/>
      <c r="S105" s="737" t="str">
        <f>B105</f>
        <v>Other (specify)</v>
      </c>
      <c r="T105" s="732"/>
      <c r="U105" s="732"/>
      <c r="V105" s="732"/>
      <c r="W105" s="732"/>
      <c r="X105" s="732"/>
      <c r="Y105" s="732"/>
      <c r="Z105" s="732"/>
      <c r="AA105" s="745" t="s">
        <v>332</v>
      </c>
      <c r="AB105" s="815">
        <v>0</v>
      </c>
      <c r="AC105" s="732"/>
    </row>
    <row r="106" spans="1:29" ht="70.349999999999994" customHeight="1" thickBot="1" x14ac:dyDescent="0.3">
      <c r="A106" s="10"/>
      <c r="B106" s="1482"/>
      <c r="C106" s="1483"/>
      <c r="D106" s="1483"/>
      <c r="E106" s="1483"/>
      <c r="F106" s="1483"/>
      <c r="G106" s="1483"/>
      <c r="H106" s="1483"/>
      <c r="I106" s="1483"/>
      <c r="J106" s="1483"/>
      <c r="K106" s="1484"/>
      <c r="L106" s="11"/>
      <c r="M106" s="732"/>
      <c r="N106" s="726" t="str">
        <f>N7</f>
        <v>Proposed Contract</v>
      </c>
      <c r="O106" s="726" t="str">
        <f>O7</f>
        <v>Previous Contract</v>
      </c>
      <c r="P106" s="726" t="s">
        <v>112</v>
      </c>
      <c r="Q106" s="750"/>
      <c r="R106" s="732"/>
      <c r="S106" s="1485"/>
      <c r="T106" s="1543"/>
      <c r="U106" s="1543"/>
      <c r="V106" s="1543"/>
      <c r="W106" s="1543"/>
      <c r="X106" s="1543"/>
      <c r="Y106" s="1543"/>
      <c r="Z106" s="1543"/>
      <c r="AA106" s="1543"/>
      <c r="AB106" s="1544"/>
      <c r="AC106" s="732"/>
    </row>
    <row r="107" spans="1:29" ht="15" customHeight="1" thickBot="1" x14ac:dyDescent="0.35">
      <c r="A107" s="10"/>
      <c r="B107" s="1489" t="str">
        <f>'Budget Worksheet '!B29</f>
        <v>Other (specify)</v>
      </c>
      <c r="C107" s="1489"/>
      <c r="D107" s="1489"/>
      <c r="E107" s="13"/>
      <c r="F107" s="13"/>
      <c r="G107" s="1480" t="s">
        <v>328</v>
      </c>
      <c r="H107" s="1480"/>
      <c r="I107" s="1480"/>
      <c r="J107" s="1481">
        <f>'Budget Worksheet '!C29</f>
        <v>0</v>
      </c>
      <c r="K107" s="1481"/>
      <c r="L107" s="11"/>
      <c r="M107" s="732"/>
      <c r="N107" s="718">
        <f>J107</f>
        <v>0</v>
      </c>
      <c r="O107" s="718">
        <f>AB107</f>
        <v>0</v>
      </c>
      <c r="P107" s="718">
        <f>N107-O107</f>
        <v>0</v>
      </c>
      <c r="Q107" s="750" t="s">
        <v>2</v>
      </c>
      <c r="R107" s="732"/>
      <c r="S107" s="737" t="str">
        <f>B107</f>
        <v>Other (specify)</v>
      </c>
      <c r="T107" s="732"/>
      <c r="U107" s="732"/>
      <c r="V107" s="732"/>
      <c r="W107" s="732"/>
      <c r="X107" s="732"/>
      <c r="Y107" s="732"/>
      <c r="Z107" s="732"/>
      <c r="AA107" s="745" t="s">
        <v>332</v>
      </c>
      <c r="AB107" s="815">
        <v>0</v>
      </c>
      <c r="AC107" s="732"/>
    </row>
    <row r="108" spans="1:29" ht="46.35" customHeight="1" thickBot="1" x14ac:dyDescent="0.3">
      <c r="A108" s="10"/>
      <c r="B108" s="1482"/>
      <c r="C108" s="1483"/>
      <c r="D108" s="1483"/>
      <c r="E108" s="1483"/>
      <c r="F108" s="1483"/>
      <c r="G108" s="1483"/>
      <c r="H108" s="1483"/>
      <c r="I108" s="1483"/>
      <c r="J108" s="1483"/>
      <c r="K108" s="1484"/>
      <c r="L108" s="11"/>
      <c r="M108" s="732"/>
      <c r="N108" s="726" t="str">
        <f>N7</f>
        <v>Proposed Contract</v>
      </c>
      <c r="O108" s="726" t="str">
        <f>O7</f>
        <v>Previous Contract</v>
      </c>
      <c r="P108" s="726" t="s">
        <v>112</v>
      </c>
      <c r="Q108" s="750"/>
      <c r="R108" s="732"/>
      <c r="S108" s="1485"/>
      <c r="T108" s="1543"/>
      <c r="U108" s="1543"/>
      <c r="V108" s="1543"/>
      <c r="W108" s="1543"/>
      <c r="X108" s="1543"/>
      <c r="Y108" s="1543"/>
      <c r="Z108" s="1543"/>
      <c r="AA108" s="1543"/>
      <c r="AB108" s="1544"/>
      <c r="AC108" s="732"/>
    </row>
    <row r="109" spans="1:29" ht="16.5" customHeight="1" thickBot="1" x14ac:dyDescent="0.35">
      <c r="A109" s="10"/>
      <c r="B109" s="1489" t="str">
        <f>'Budget Worksheet '!B30</f>
        <v>Other (specify)</v>
      </c>
      <c r="C109" s="1489"/>
      <c r="D109" s="1489"/>
      <c r="E109" s="1578"/>
      <c r="F109" s="13"/>
      <c r="G109" s="1480" t="s">
        <v>328</v>
      </c>
      <c r="H109" s="1480"/>
      <c r="I109" s="1480"/>
      <c r="J109" s="1481">
        <f>'Budget Worksheet '!C30</f>
        <v>0</v>
      </c>
      <c r="K109" s="1481"/>
      <c r="L109" s="11"/>
      <c r="M109" s="764"/>
      <c r="N109" s="718">
        <f>J109</f>
        <v>0</v>
      </c>
      <c r="O109" s="718">
        <f>AB109</f>
        <v>0</v>
      </c>
      <c r="P109" s="718">
        <f>N109-O109</f>
        <v>0</v>
      </c>
      <c r="Q109" s="750" t="s">
        <v>2</v>
      </c>
      <c r="R109" s="732"/>
      <c r="S109" s="737" t="str">
        <f>B109</f>
        <v>Other (specify)</v>
      </c>
      <c r="T109" s="732"/>
      <c r="U109" s="732"/>
      <c r="V109" s="732"/>
      <c r="W109" s="732"/>
      <c r="X109" s="732"/>
      <c r="Y109" s="732"/>
      <c r="Z109" s="732"/>
      <c r="AA109" s="745" t="s">
        <v>332</v>
      </c>
      <c r="AB109" s="815">
        <v>0</v>
      </c>
      <c r="AC109" s="732"/>
    </row>
    <row r="110" spans="1:29" ht="36" customHeight="1" thickBot="1" x14ac:dyDescent="0.3">
      <c r="A110" s="10"/>
      <c r="B110" s="1482"/>
      <c r="C110" s="1483"/>
      <c r="D110" s="1483"/>
      <c r="E110" s="1483"/>
      <c r="F110" s="1483"/>
      <c r="G110" s="1483"/>
      <c r="H110" s="1483"/>
      <c r="I110" s="1483"/>
      <c r="J110" s="1483"/>
      <c r="K110" s="1484"/>
      <c r="L110" s="11"/>
      <c r="M110" s="732"/>
      <c r="N110" s="726" t="str">
        <f>N7</f>
        <v>Proposed Contract</v>
      </c>
      <c r="O110" s="726" t="str">
        <f>O7</f>
        <v>Previous Contract</v>
      </c>
      <c r="P110" s="726" t="s">
        <v>112</v>
      </c>
      <c r="Q110" s="752"/>
      <c r="R110" s="732"/>
      <c r="S110" s="1673"/>
      <c r="T110" s="1639"/>
      <c r="U110" s="1639"/>
      <c r="V110" s="1639"/>
      <c r="W110" s="1639"/>
      <c r="X110" s="1639"/>
      <c r="Y110" s="1639"/>
      <c r="Z110" s="1639"/>
      <c r="AA110" s="1639"/>
      <c r="AB110" s="1640"/>
      <c r="AC110" s="732"/>
    </row>
    <row r="111" spans="1:29" ht="15" customHeight="1" thickBot="1" x14ac:dyDescent="0.35">
      <c r="A111" s="10"/>
      <c r="B111" s="1489" t="str">
        <f>'Budget Worksheet '!B31</f>
        <v>Other (specify)</v>
      </c>
      <c r="C111" s="1489"/>
      <c r="D111" s="1489"/>
      <c r="E111" s="13"/>
      <c r="F111" s="13"/>
      <c r="G111" s="1480" t="s">
        <v>328</v>
      </c>
      <c r="H111" s="1480"/>
      <c r="I111" s="1480"/>
      <c r="J111" s="1481">
        <f>'Budget Worksheet '!C31</f>
        <v>0</v>
      </c>
      <c r="K111" s="1481"/>
      <c r="L111" s="11"/>
      <c r="M111" s="732"/>
      <c r="N111" s="718">
        <f>J111</f>
        <v>0</v>
      </c>
      <c r="O111" s="718">
        <f>AB111</f>
        <v>0</v>
      </c>
      <c r="P111" s="718">
        <f>N111-O111</f>
        <v>0</v>
      </c>
      <c r="Q111" s="750" t="s">
        <v>2</v>
      </c>
      <c r="R111" s="732"/>
      <c r="S111" s="737" t="str">
        <f>B111</f>
        <v>Other (specify)</v>
      </c>
      <c r="T111" s="732"/>
      <c r="U111" s="732"/>
      <c r="V111" s="732"/>
      <c r="W111" s="732"/>
      <c r="X111" s="732"/>
      <c r="Y111" s="732"/>
      <c r="Z111" s="732"/>
      <c r="AA111" s="745" t="s">
        <v>332</v>
      </c>
      <c r="AB111" s="815">
        <v>0</v>
      </c>
      <c r="AC111" s="732"/>
    </row>
    <row r="112" spans="1:29" ht="99.6" customHeight="1" thickBot="1" x14ac:dyDescent="0.3">
      <c r="A112" s="10"/>
      <c r="B112" s="1486"/>
      <c r="C112" s="1483"/>
      <c r="D112" s="1483"/>
      <c r="E112" s="1483"/>
      <c r="F112" s="1483"/>
      <c r="G112" s="1483"/>
      <c r="H112" s="1483"/>
      <c r="I112" s="1483"/>
      <c r="J112" s="1483"/>
      <c r="K112" s="1484"/>
      <c r="L112" s="11"/>
      <c r="M112" s="732"/>
      <c r="N112" s="753" t="str">
        <f>N7</f>
        <v>Proposed Contract</v>
      </c>
      <c r="O112" s="726" t="str">
        <f>O7</f>
        <v>Previous Contract</v>
      </c>
      <c r="P112" s="726" t="s">
        <v>112</v>
      </c>
      <c r="Q112" s="821"/>
      <c r="R112" s="732"/>
      <c r="S112" s="1485"/>
      <c r="T112" s="1543"/>
      <c r="U112" s="1543"/>
      <c r="V112" s="1543"/>
      <c r="W112" s="1543"/>
      <c r="X112" s="1543"/>
      <c r="Y112" s="1543"/>
      <c r="Z112" s="1543"/>
      <c r="AA112" s="1543"/>
      <c r="AB112" s="1544"/>
      <c r="AC112" s="732"/>
    </row>
    <row r="113" spans="1:29" ht="15" customHeight="1" thickBot="1" x14ac:dyDescent="0.35">
      <c r="A113" s="10"/>
      <c r="B113" s="1489" t="str">
        <f>'Budget Worksheet '!B32</f>
        <v>Other (specify)</v>
      </c>
      <c r="C113" s="1489"/>
      <c r="D113" s="1489"/>
      <c r="E113" s="13"/>
      <c r="F113" s="13"/>
      <c r="G113" s="1480" t="s">
        <v>328</v>
      </c>
      <c r="H113" s="1480"/>
      <c r="I113" s="1480"/>
      <c r="J113" s="1481">
        <f>'Budget Worksheet '!C32</f>
        <v>0</v>
      </c>
      <c r="K113" s="1481"/>
      <c r="L113" s="11"/>
      <c r="M113" s="732"/>
      <c r="N113" s="754">
        <f>J113</f>
        <v>0</v>
      </c>
      <c r="O113" s="754">
        <f>AB113</f>
        <v>0</v>
      </c>
      <c r="P113" s="718">
        <f>N113-O113</f>
        <v>0</v>
      </c>
      <c r="Q113" s="750" t="s">
        <v>2</v>
      </c>
      <c r="R113" s="732"/>
      <c r="S113" s="737" t="str">
        <f>B113</f>
        <v>Other (specify)</v>
      </c>
      <c r="T113" s="732"/>
      <c r="U113" s="732"/>
      <c r="V113" s="732"/>
      <c r="W113" s="732"/>
      <c r="X113" s="732"/>
      <c r="Y113" s="732"/>
      <c r="Z113" s="732"/>
      <c r="AA113" s="745" t="s">
        <v>332</v>
      </c>
      <c r="AB113" s="815">
        <v>0</v>
      </c>
      <c r="AC113" s="732"/>
    </row>
    <row r="114" spans="1:29" ht="70.349999999999994" customHeight="1" thickBot="1" x14ac:dyDescent="0.3">
      <c r="A114" s="10"/>
      <c r="B114" s="1482"/>
      <c r="C114" s="1483"/>
      <c r="D114" s="1483"/>
      <c r="E114" s="1483"/>
      <c r="F114" s="1483"/>
      <c r="G114" s="1483"/>
      <c r="H114" s="1483"/>
      <c r="I114" s="1483"/>
      <c r="J114" s="1483"/>
      <c r="K114" s="1484"/>
      <c r="L114" s="11"/>
      <c r="M114" s="732"/>
      <c r="N114" s="753" t="str">
        <f>N7</f>
        <v>Proposed Contract</v>
      </c>
      <c r="O114" s="726" t="str">
        <f>O7</f>
        <v>Previous Contract</v>
      </c>
      <c r="P114" s="726" t="s">
        <v>112</v>
      </c>
      <c r="Q114" s="821"/>
      <c r="R114" s="732"/>
      <c r="S114" s="1485"/>
      <c r="T114" s="1543"/>
      <c r="U114" s="1543"/>
      <c r="V114" s="1543"/>
      <c r="W114" s="1543"/>
      <c r="X114" s="1543"/>
      <c r="Y114" s="1543"/>
      <c r="Z114" s="1543"/>
      <c r="AA114" s="1543"/>
      <c r="AB114" s="1544"/>
      <c r="AC114" s="732"/>
    </row>
    <row r="115" spans="1:29" ht="15" customHeight="1" thickBot="1" x14ac:dyDescent="0.35">
      <c r="A115" s="10"/>
      <c r="B115" s="1489" t="str">
        <f>'Budget Worksheet '!B33</f>
        <v>Other (specify)</v>
      </c>
      <c r="C115" s="1489"/>
      <c r="D115" s="1489"/>
      <c r="E115" s="13"/>
      <c r="F115" s="13"/>
      <c r="G115" s="1480" t="s">
        <v>328</v>
      </c>
      <c r="H115" s="1480"/>
      <c r="I115" s="1480"/>
      <c r="J115" s="1481">
        <f>'Budget Worksheet '!C33</f>
        <v>0</v>
      </c>
      <c r="K115" s="1481"/>
      <c r="L115" s="11"/>
      <c r="M115" s="732"/>
      <c r="N115" s="754">
        <f>J115</f>
        <v>0</v>
      </c>
      <c r="O115" s="754">
        <f>AB115</f>
        <v>0</v>
      </c>
      <c r="P115" s="718">
        <f>N115-O115</f>
        <v>0</v>
      </c>
      <c r="Q115" s="750" t="s">
        <v>2</v>
      </c>
      <c r="R115" s="732"/>
      <c r="S115" s="737" t="str">
        <f>B115</f>
        <v>Other (specify)</v>
      </c>
      <c r="T115" s="732"/>
      <c r="U115" s="732"/>
      <c r="V115" s="732"/>
      <c r="W115" s="732"/>
      <c r="X115" s="732"/>
      <c r="Y115" s="732"/>
      <c r="Z115" s="732"/>
      <c r="AA115" s="745" t="s">
        <v>332</v>
      </c>
      <c r="AB115" s="815">
        <v>0</v>
      </c>
      <c r="AC115" s="732"/>
    </row>
    <row r="116" spans="1:29" ht="51" customHeight="1" thickBot="1" x14ac:dyDescent="0.3">
      <c r="A116" s="10"/>
      <c r="B116" s="1482"/>
      <c r="C116" s="1483"/>
      <c r="D116" s="1483"/>
      <c r="E116" s="1483"/>
      <c r="F116" s="1483"/>
      <c r="G116" s="1483"/>
      <c r="H116" s="1483"/>
      <c r="I116" s="1483"/>
      <c r="J116" s="1483"/>
      <c r="K116" s="1484"/>
      <c r="L116" s="11"/>
      <c r="M116" s="732"/>
      <c r="N116" s="713"/>
      <c r="O116" s="713"/>
      <c r="P116" s="723"/>
      <c r="Q116" s="717"/>
      <c r="R116" s="732"/>
      <c r="S116" s="1485"/>
      <c r="T116" s="1543"/>
      <c r="U116" s="1543"/>
      <c r="V116" s="1543"/>
      <c r="W116" s="1543"/>
      <c r="X116" s="1543"/>
      <c r="Y116" s="1543"/>
      <c r="Z116" s="1543"/>
      <c r="AA116" s="1543"/>
      <c r="AB116" s="1544"/>
      <c r="AC116" s="732"/>
    </row>
    <row r="117" spans="1:29" ht="16.5" hidden="1" customHeight="1" thickBot="1" x14ac:dyDescent="0.35">
      <c r="A117" s="10"/>
      <c r="B117" s="123" t="s">
        <v>104</v>
      </c>
      <c r="C117" s="13"/>
      <c r="D117" s="13"/>
      <c r="E117" s="13"/>
      <c r="F117" s="13"/>
      <c r="G117" s="1480"/>
      <c r="H117" s="1480"/>
      <c r="I117" s="1480"/>
      <c r="J117" s="1661"/>
      <c r="K117" s="1661"/>
      <c r="L117" s="11"/>
      <c r="M117" s="732"/>
      <c r="N117" s="713"/>
      <c r="O117" s="713"/>
      <c r="P117" s="723"/>
      <c r="Q117" s="717"/>
      <c r="R117" s="732"/>
      <c r="S117" s="737" t="str">
        <f>B117</f>
        <v>Additional Contractual Narrative</v>
      </c>
      <c r="T117" s="732"/>
      <c r="U117" s="732"/>
      <c r="V117" s="732"/>
      <c r="W117" s="732"/>
      <c r="X117" s="732"/>
      <c r="Y117" s="732"/>
      <c r="Z117" s="732"/>
      <c r="AA117" s="732"/>
      <c r="AB117" s="732"/>
      <c r="AC117" s="732"/>
    </row>
    <row r="118" spans="1:29" ht="100.35" hidden="1" customHeight="1" thickBot="1" x14ac:dyDescent="0.3">
      <c r="A118" s="10"/>
      <c r="B118" s="1485"/>
      <c r="C118" s="1543"/>
      <c r="D118" s="1543"/>
      <c r="E118" s="1543"/>
      <c r="F118" s="1543"/>
      <c r="G118" s="1543"/>
      <c r="H118" s="1543"/>
      <c r="I118" s="1543"/>
      <c r="J118" s="1543"/>
      <c r="K118" s="1544"/>
      <c r="L118" s="11"/>
      <c r="M118" s="732"/>
      <c r="N118" s="713"/>
      <c r="O118" s="713"/>
      <c r="P118" s="723"/>
      <c r="Q118" s="717"/>
      <c r="R118" s="732"/>
      <c r="S118" s="1485"/>
      <c r="T118" s="1543"/>
      <c r="U118" s="1543"/>
      <c r="V118" s="1543"/>
      <c r="W118" s="1543"/>
      <c r="X118" s="1543"/>
      <c r="Y118" s="1543"/>
      <c r="Z118" s="1543"/>
      <c r="AA118" s="1543"/>
      <c r="AB118" s="1544"/>
      <c r="AC118" s="732"/>
    </row>
    <row r="119" spans="1:29" ht="5.0999999999999996" hidden="1" customHeight="1" x14ac:dyDescent="0.25">
      <c r="A119" s="10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1"/>
      <c r="M119" s="732"/>
      <c r="N119" s="713"/>
      <c r="O119" s="713"/>
      <c r="P119" s="723"/>
      <c r="Q119" s="717"/>
      <c r="R119" s="732"/>
      <c r="S119" s="732"/>
      <c r="T119" s="732"/>
      <c r="U119" s="732"/>
      <c r="V119" s="732"/>
      <c r="W119" s="732"/>
      <c r="X119" s="732"/>
      <c r="Y119" s="732"/>
      <c r="Z119" s="732"/>
      <c r="AA119" s="732"/>
      <c r="AB119" s="732"/>
      <c r="AC119" s="732"/>
    </row>
    <row r="120" spans="1:29" ht="8.85" customHeight="1" thickBot="1" x14ac:dyDescent="0.3">
      <c r="A120" s="15"/>
      <c r="B120" s="16"/>
      <c r="C120" s="16"/>
      <c r="D120" s="16"/>
      <c r="E120" s="16"/>
      <c r="F120" s="16"/>
      <c r="G120" s="16"/>
      <c r="H120" s="16"/>
      <c r="I120" s="16"/>
      <c r="J120" s="1488"/>
      <c r="K120" s="1488"/>
      <c r="L120" s="17"/>
      <c r="M120" s="732"/>
      <c r="N120" s="713"/>
      <c r="O120" s="713"/>
      <c r="P120" s="723"/>
      <c r="Q120" s="717"/>
      <c r="R120" s="732"/>
      <c r="S120" s="732"/>
      <c r="T120" s="732"/>
      <c r="U120" s="732"/>
      <c r="V120" s="732"/>
      <c r="W120" s="732"/>
      <c r="X120" s="732"/>
      <c r="Y120" s="732"/>
      <c r="Z120" s="732"/>
      <c r="AA120" s="732"/>
      <c r="AB120" s="732"/>
      <c r="AC120" s="732"/>
    </row>
    <row r="121" spans="1:29" ht="13.5" customHeight="1" thickBot="1" x14ac:dyDescent="0.3">
      <c r="A121" s="7"/>
      <c r="B121" s="54"/>
      <c r="C121" s="54"/>
      <c r="D121" s="54"/>
      <c r="E121" s="33"/>
      <c r="F121" s="33"/>
      <c r="G121" s="33"/>
      <c r="H121" s="33"/>
      <c r="I121" s="33"/>
      <c r="J121" s="33"/>
      <c r="K121" s="33"/>
      <c r="L121" s="9"/>
      <c r="M121" s="732"/>
      <c r="N121" s="726" t="str">
        <f>N7</f>
        <v>Proposed Contract</v>
      </c>
      <c r="O121" s="726" t="str">
        <f>O7</f>
        <v>Previous Contract</v>
      </c>
      <c r="P121" s="726" t="str">
        <f>P7</f>
        <v>Difference</v>
      </c>
      <c r="Q121" s="717"/>
      <c r="R121" s="732"/>
      <c r="S121" s="732"/>
      <c r="T121" s="732"/>
      <c r="U121" s="732"/>
      <c r="V121" s="732"/>
      <c r="W121" s="732"/>
      <c r="X121" s="732"/>
      <c r="Y121" s="732"/>
      <c r="Z121" s="732"/>
      <c r="AA121" s="732"/>
      <c r="AB121" s="732"/>
      <c r="AC121" s="732"/>
    </row>
    <row r="122" spans="1:29" ht="15" customHeight="1" thickBot="1" x14ac:dyDescent="0.3">
      <c r="A122" s="42" t="s">
        <v>88</v>
      </c>
      <c r="B122" s="1490" t="s">
        <v>7</v>
      </c>
      <c r="C122" s="1490"/>
      <c r="D122" s="1487"/>
      <c r="E122" s="1487"/>
      <c r="F122" s="49"/>
      <c r="G122" s="1480" t="s">
        <v>328</v>
      </c>
      <c r="H122" s="1480"/>
      <c r="I122" s="1480"/>
      <c r="J122" s="1476">
        <f>'Budget Worksheet '!C34</f>
        <v>0</v>
      </c>
      <c r="K122" s="1476"/>
      <c r="L122" s="55"/>
      <c r="M122" s="767"/>
      <c r="N122" s="754">
        <f>J122</f>
        <v>0</v>
      </c>
      <c r="O122" s="754">
        <f>AB122</f>
        <v>0</v>
      </c>
      <c r="P122" s="718">
        <f>N122-O122</f>
        <v>0</v>
      </c>
      <c r="Q122" s="729" t="str">
        <f>Q9</f>
        <v>Total</v>
      </c>
      <c r="R122" s="732"/>
      <c r="S122" s="733" t="str">
        <f>A122</f>
        <v>C-5</v>
      </c>
      <c r="T122" s="734" t="str">
        <f>B122</f>
        <v>Supplies</v>
      </c>
      <c r="U122" s="735"/>
      <c r="V122" s="735"/>
      <c r="W122" s="735"/>
      <c r="X122" s="735"/>
      <c r="Y122" s="735"/>
      <c r="Z122" s="735"/>
      <c r="AA122" s="736" t="s">
        <v>332</v>
      </c>
      <c r="AB122" s="742">
        <f>AB127+AB129+AB131+AB133+AB135+AB137+AB147+AB150+AB152+AB154</f>
        <v>0</v>
      </c>
      <c r="AC122" s="732"/>
    </row>
    <row r="123" spans="1:29" ht="8.85" customHeight="1" x14ac:dyDescent="0.25">
      <c r="A123" s="10"/>
      <c r="B123" s="13"/>
      <c r="C123" s="13"/>
      <c r="D123" s="13"/>
      <c r="E123" s="13"/>
      <c r="F123" s="13"/>
      <c r="G123" s="13"/>
      <c r="H123" s="13"/>
      <c r="I123" s="13"/>
      <c r="J123" s="51"/>
      <c r="K123" s="51"/>
      <c r="L123" s="11"/>
      <c r="M123" s="732"/>
      <c r="N123" s="713"/>
      <c r="O123" s="713"/>
      <c r="P123" s="723"/>
      <c r="Q123" s="717"/>
      <c r="R123" s="732"/>
      <c r="S123" s="732"/>
      <c r="T123" s="732"/>
      <c r="U123" s="732"/>
      <c r="V123" s="732"/>
      <c r="W123" s="732"/>
      <c r="X123" s="732"/>
      <c r="Y123" s="732"/>
      <c r="Z123" s="732"/>
      <c r="AA123" s="732"/>
      <c r="AB123" s="732"/>
      <c r="AC123" s="732"/>
    </row>
    <row r="124" spans="1:29" ht="11.25" customHeight="1" x14ac:dyDescent="0.25">
      <c r="A124" s="10"/>
      <c r="B124" s="1573" t="s">
        <v>105</v>
      </c>
      <c r="C124" s="1573"/>
      <c r="D124" s="1573"/>
      <c r="E124" s="1573"/>
      <c r="F124" s="1573"/>
      <c r="G124" s="1573"/>
      <c r="H124" s="1573"/>
      <c r="I124" s="1573"/>
      <c r="J124" s="1573"/>
      <c r="K124" s="1573"/>
      <c r="L124" s="11"/>
      <c r="M124" s="732"/>
      <c r="N124" s="713"/>
      <c r="O124" s="713"/>
      <c r="P124" s="723"/>
      <c r="Q124" s="717"/>
      <c r="R124" s="732"/>
      <c r="S124" s="732"/>
      <c r="T124" s="732"/>
      <c r="U124" s="732"/>
      <c r="V124" s="732"/>
      <c r="W124" s="732"/>
      <c r="X124" s="732"/>
      <c r="Y124" s="732"/>
      <c r="Z124" s="732"/>
      <c r="AA124" s="732"/>
      <c r="AB124" s="732"/>
      <c r="AC124" s="732"/>
    </row>
    <row r="125" spans="1:29" ht="9" customHeight="1" x14ac:dyDescent="0.25">
      <c r="A125" s="10"/>
      <c r="B125" s="77" t="s">
        <v>106</v>
      </c>
      <c r="C125" s="13"/>
      <c r="D125" s="13"/>
      <c r="E125" s="13"/>
      <c r="F125" s="13"/>
      <c r="G125" s="13"/>
      <c r="H125" s="13"/>
      <c r="I125" s="13"/>
      <c r="J125" s="51"/>
      <c r="K125" s="51"/>
      <c r="L125" s="11"/>
      <c r="M125" s="732"/>
      <c r="N125" s="757"/>
      <c r="O125" s="757"/>
      <c r="P125" s="758"/>
      <c r="Q125" s="746"/>
      <c r="R125" s="732"/>
      <c r="S125" s="732"/>
      <c r="T125" s="732"/>
      <c r="U125" s="732"/>
      <c r="V125" s="732"/>
      <c r="W125" s="732"/>
      <c r="X125" s="732"/>
      <c r="Y125" s="732"/>
      <c r="Z125" s="732"/>
      <c r="AA125" s="732"/>
      <c r="AB125" s="732"/>
      <c r="AC125" s="732"/>
    </row>
    <row r="126" spans="1:29" ht="11.25" customHeight="1" thickBot="1" x14ac:dyDescent="0.3">
      <c r="A126" s="10"/>
      <c r="B126" s="77"/>
      <c r="C126" s="13"/>
      <c r="D126" s="13"/>
      <c r="E126" s="13"/>
      <c r="F126" s="13"/>
      <c r="G126" s="13"/>
      <c r="H126" s="13"/>
      <c r="I126" s="13"/>
      <c r="J126" s="51"/>
      <c r="K126" s="51"/>
      <c r="L126" s="11"/>
      <c r="M126" s="732"/>
      <c r="N126" s="726" t="str">
        <f>N7</f>
        <v>Proposed Contract</v>
      </c>
      <c r="O126" s="726" t="str">
        <f>O7</f>
        <v>Previous Contract</v>
      </c>
      <c r="P126" s="726" t="s">
        <v>112</v>
      </c>
      <c r="Q126" s="822"/>
      <c r="R126" s="732"/>
      <c r="S126" s="732"/>
      <c r="T126" s="732"/>
      <c r="U126" s="732"/>
      <c r="V126" s="732"/>
      <c r="W126" s="732"/>
      <c r="X126" s="732"/>
      <c r="Y126" s="732"/>
      <c r="Z126" s="732"/>
      <c r="AA126" s="732"/>
      <c r="AB126" s="732"/>
      <c r="AC126" s="732"/>
    </row>
    <row r="127" spans="1:29" ht="15" customHeight="1" thickBot="1" x14ac:dyDescent="0.3">
      <c r="A127" s="10"/>
      <c r="B127" s="1582" t="str">
        <f>'Budget Worksheet '!B35</f>
        <v>Office Supplies</v>
      </c>
      <c r="C127" s="1582"/>
      <c r="D127" s="1582"/>
      <c r="E127" s="51"/>
      <c r="F127" s="51"/>
      <c r="G127" s="1480" t="s">
        <v>328</v>
      </c>
      <c r="H127" s="1480"/>
      <c r="I127" s="1480"/>
      <c r="J127" s="1481">
        <f>'Budget Worksheet '!C35</f>
        <v>0</v>
      </c>
      <c r="K127" s="1481"/>
      <c r="L127" s="11"/>
      <c r="M127" s="732"/>
      <c r="N127" s="718">
        <f>J127</f>
        <v>0</v>
      </c>
      <c r="O127" s="718">
        <f>AB127</f>
        <v>0</v>
      </c>
      <c r="P127" s="718">
        <f>N127-O127</f>
        <v>0</v>
      </c>
      <c r="Q127" s="746" t="s">
        <v>2</v>
      </c>
      <c r="R127" s="732"/>
      <c r="S127" s="737" t="str">
        <f>B127</f>
        <v>Office Supplies</v>
      </c>
      <c r="T127" s="732"/>
      <c r="U127" s="732"/>
      <c r="V127" s="732"/>
      <c r="W127" s="732"/>
      <c r="X127" s="732"/>
      <c r="Y127" s="732"/>
      <c r="Z127" s="732"/>
      <c r="AA127" s="745" t="s">
        <v>332</v>
      </c>
      <c r="AB127" s="815">
        <v>0</v>
      </c>
      <c r="AC127" s="732"/>
    </row>
    <row r="128" spans="1:29" ht="148.5" customHeight="1" thickBot="1" x14ac:dyDescent="0.3">
      <c r="A128" s="10"/>
      <c r="B128" s="1482"/>
      <c r="C128" s="1483"/>
      <c r="D128" s="1483"/>
      <c r="E128" s="1483"/>
      <c r="F128" s="1483"/>
      <c r="G128" s="1483"/>
      <c r="H128" s="1483"/>
      <c r="I128" s="1483"/>
      <c r="J128" s="1483"/>
      <c r="K128" s="1484"/>
      <c r="L128" s="11"/>
      <c r="M128" s="732"/>
      <c r="N128" s="726" t="str">
        <f>N7</f>
        <v>Proposed Contract</v>
      </c>
      <c r="O128" s="726" t="str">
        <f>O7</f>
        <v>Previous Contract</v>
      </c>
      <c r="P128" s="726" t="s">
        <v>112</v>
      </c>
      <c r="Q128" s="822"/>
      <c r="R128" s="723"/>
      <c r="S128" s="1485"/>
      <c r="T128" s="1543"/>
      <c r="U128" s="1543"/>
      <c r="V128" s="1543"/>
      <c r="W128" s="1543"/>
      <c r="X128" s="1543"/>
      <c r="Y128" s="1543"/>
      <c r="Z128" s="1543"/>
      <c r="AA128" s="1543"/>
      <c r="AB128" s="1544"/>
      <c r="AC128" s="732"/>
    </row>
    <row r="129" spans="1:29" ht="16.5" customHeight="1" thickBot="1" x14ac:dyDescent="0.3">
      <c r="A129" s="10"/>
      <c r="B129" s="1582" t="str">
        <f>'Budget Worksheet '!B36</f>
        <v>Building Supplies</v>
      </c>
      <c r="C129" s="1582"/>
      <c r="D129" s="1582"/>
      <c r="E129" s="13"/>
      <c r="F129" s="13"/>
      <c r="G129" s="1480" t="s">
        <v>328</v>
      </c>
      <c r="H129" s="1480"/>
      <c r="I129" s="1480"/>
      <c r="J129" s="1481">
        <f>'Budget Worksheet '!C36</f>
        <v>0</v>
      </c>
      <c r="K129" s="1481"/>
      <c r="L129" s="11"/>
      <c r="M129" s="732"/>
      <c r="N129" s="718">
        <f>J129</f>
        <v>0</v>
      </c>
      <c r="O129" s="718">
        <f>AB129</f>
        <v>0</v>
      </c>
      <c r="P129" s="718">
        <f>N129-O129</f>
        <v>0</v>
      </c>
      <c r="Q129" s="746" t="s">
        <v>2</v>
      </c>
      <c r="R129" s="723"/>
      <c r="S129" s="737" t="str">
        <f>B129</f>
        <v>Building Supplies</v>
      </c>
      <c r="T129" s="732"/>
      <c r="U129" s="732"/>
      <c r="V129" s="732"/>
      <c r="W129" s="732"/>
      <c r="X129" s="732"/>
      <c r="Y129" s="732"/>
      <c r="Z129" s="732"/>
      <c r="AA129" s="745" t="s">
        <v>332</v>
      </c>
      <c r="AB129" s="815">
        <v>0</v>
      </c>
      <c r="AC129" s="732"/>
    </row>
    <row r="130" spans="1:29" ht="50.4" customHeight="1" thickBot="1" x14ac:dyDescent="0.3">
      <c r="A130" s="10"/>
      <c r="B130" s="1485"/>
      <c r="C130" s="1483"/>
      <c r="D130" s="1483"/>
      <c r="E130" s="1483"/>
      <c r="F130" s="1483"/>
      <c r="G130" s="1483"/>
      <c r="H130" s="1483"/>
      <c r="I130" s="1483"/>
      <c r="J130" s="1483"/>
      <c r="K130" s="1484"/>
      <c r="L130" s="11"/>
      <c r="M130" s="732"/>
      <c r="N130" s="726" t="str">
        <f>N7</f>
        <v>Proposed Contract</v>
      </c>
      <c r="O130" s="726" t="str">
        <f>O7</f>
        <v>Previous Contract</v>
      </c>
      <c r="P130" s="726" t="s">
        <v>112</v>
      </c>
      <c r="Q130" s="822"/>
      <c r="R130" s="732"/>
      <c r="S130" s="1485"/>
      <c r="T130" s="1589"/>
      <c r="U130" s="1589"/>
      <c r="V130" s="1589"/>
      <c r="W130" s="1589"/>
      <c r="X130" s="1589"/>
      <c r="Y130" s="1589"/>
      <c r="Z130" s="1589"/>
      <c r="AA130" s="1589"/>
      <c r="AB130" s="1590"/>
      <c r="AC130" s="732"/>
    </row>
    <row r="131" spans="1:29" ht="15" customHeight="1" thickBot="1" x14ac:dyDescent="0.3">
      <c r="A131" s="10"/>
      <c r="B131" s="1582" t="str">
        <f>'Budget Worksheet '!B37</f>
        <v>Program Supplies</v>
      </c>
      <c r="C131" s="1582"/>
      <c r="D131" s="1582"/>
      <c r="E131" s="16"/>
      <c r="F131" s="16"/>
      <c r="G131" s="1480" t="s">
        <v>328</v>
      </c>
      <c r="H131" s="1480"/>
      <c r="I131" s="1480"/>
      <c r="J131" s="1476">
        <f>'Budget Worksheet '!C37</f>
        <v>0</v>
      </c>
      <c r="K131" s="1476"/>
      <c r="L131" s="11"/>
      <c r="M131" s="732"/>
      <c r="N131" s="718">
        <f>J131</f>
        <v>0</v>
      </c>
      <c r="O131" s="718">
        <f>AB131</f>
        <v>0</v>
      </c>
      <c r="P131" s="718">
        <f>N131-O131</f>
        <v>0</v>
      </c>
      <c r="Q131" s="746" t="s">
        <v>2</v>
      </c>
      <c r="R131" s="732"/>
      <c r="S131" s="737" t="str">
        <f>B131</f>
        <v>Program Supplies</v>
      </c>
      <c r="T131" s="732"/>
      <c r="U131" s="732"/>
      <c r="V131" s="732"/>
      <c r="W131" s="732"/>
      <c r="X131" s="732"/>
      <c r="Y131" s="732"/>
      <c r="Z131" s="732"/>
      <c r="AA131" s="745" t="s">
        <v>332</v>
      </c>
      <c r="AB131" s="815">
        <v>0</v>
      </c>
      <c r="AC131" s="732"/>
    </row>
    <row r="132" spans="1:29" ht="32.1" customHeight="1" thickBot="1" x14ac:dyDescent="0.3">
      <c r="A132" s="10"/>
      <c r="B132" s="1485"/>
      <c r="C132" s="1589"/>
      <c r="D132" s="1589"/>
      <c r="E132" s="1589"/>
      <c r="F132" s="1589"/>
      <c r="G132" s="1589"/>
      <c r="H132" s="1589"/>
      <c r="I132" s="1589"/>
      <c r="J132" s="1589"/>
      <c r="K132" s="1590"/>
      <c r="L132" s="11"/>
      <c r="M132" s="732"/>
      <c r="N132" s="726" t="str">
        <f>N7</f>
        <v>Proposed Contract</v>
      </c>
      <c r="O132" s="726" t="str">
        <f>O7</f>
        <v>Previous Contract</v>
      </c>
      <c r="P132" s="726" t="s">
        <v>112</v>
      </c>
      <c r="Q132" s="752"/>
      <c r="R132" s="732"/>
      <c r="S132" s="1485"/>
      <c r="T132" s="1589"/>
      <c r="U132" s="1589"/>
      <c r="V132" s="1589"/>
      <c r="W132" s="1589"/>
      <c r="X132" s="1589"/>
      <c r="Y132" s="1589"/>
      <c r="Z132" s="1589"/>
      <c r="AA132" s="1589"/>
      <c r="AB132" s="1590"/>
      <c r="AC132" s="732"/>
    </row>
    <row r="133" spans="1:29" ht="16.5" customHeight="1" thickBot="1" x14ac:dyDescent="0.3">
      <c r="A133" s="10"/>
      <c r="B133" s="1582" t="str">
        <f>'Budget Worksheet '!B38</f>
        <v>Janitorial Supplies</v>
      </c>
      <c r="C133" s="1582"/>
      <c r="D133" s="1582"/>
      <c r="E133" s="53"/>
      <c r="F133" s="53"/>
      <c r="G133" s="1480" t="s">
        <v>328</v>
      </c>
      <c r="H133" s="1480"/>
      <c r="I133" s="1480"/>
      <c r="J133" s="1476">
        <f>'Budget Worksheet '!C38</f>
        <v>0</v>
      </c>
      <c r="K133" s="1476"/>
      <c r="L133" s="11"/>
      <c r="M133" s="732"/>
      <c r="N133" s="718">
        <f>J133</f>
        <v>0</v>
      </c>
      <c r="O133" s="718">
        <f>AB133</f>
        <v>0</v>
      </c>
      <c r="P133" s="718">
        <f>N133-O133</f>
        <v>0</v>
      </c>
      <c r="Q133" s="750" t="s">
        <v>2</v>
      </c>
      <c r="R133" s="732"/>
      <c r="S133" s="737" t="str">
        <f>B133</f>
        <v>Janitorial Supplies</v>
      </c>
      <c r="T133" s="732"/>
      <c r="U133" s="732"/>
      <c r="V133" s="732"/>
      <c r="W133" s="732"/>
      <c r="X133" s="732"/>
      <c r="Y133" s="732"/>
      <c r="Z133" s="732"/>
      <c r="AA133" s="745" t="s">
        <v>332</v>
      </c>
      <c r="AB133" s="815">
        <v>0</v>
      </c>
      <c r="AC133" s="732"/>
    </row>
    <row r="134" spans="1:29" ht="32.1" customHeight="1" thickBot="1" x14ac:dyDescent="0.3">
      <c r="A134" s="10"/>
      <c r="B134" s="1485"/>
      <c r="C134" s="1543"/>
      <c r="D134" s="1543"/>
      <c r="E134" s="1543"/>
      <c r="F134" s="1543"/>
      <c r="G134" s="1543"/>
      <c r="H134" s="1543"/>
      <c r="I134" s="1543"/>
      <c r="J134" s="1543"/>
      <c r="K134" s="1544"/>
      <c r="L134" s="11"/>
      <c r="M134" s="732"/>
      <c r="N134" s="726" t="str">
        <f>N7</f>
        <v>Proposed Contract</v>
      </c>
      <c r="O134" s="726" t="str">
        <f>O7</f>
        <v>Previous Contract</v>
      </c>
      <c r="P134" s="726" t="s">
        <v>112</v>
      </c>
      <c r="Q134" s="752"/>
      <c r="R134" s="732"/>
      <c r="S134" s="1583"/>
      <c r="T134" s="1543"/>
      <c r="U134" s="1543"/>
      <c r="V134" s="1543"/>
      <c r="W134" s="1543"/>
      <c r="X134" s="1543"/>
      <c r="Y134" s="1543"/>
      <c r="Z134" s="1543"/>
      <c r="AA134" s="1543"/>
      <c r="AB134" s="1544"/>
      <c r="AC134" s="732"/>
    </row>
    <row r="135" spans="1:29" ht="15" customHeight="1" thickBot="1" x14ac:dyDescent="0.3">
      <c r="A135" s="10"/>
      <c r="B135" s="1582" t="str">
        <f>'Budget Worksheet '!B39</f>
        <v>Outreach Supplies</v>
      </c>
      <c r="C135" s="1582"/>
      <c r="D135" s="1582"/>
      <c r="E135" s="13"/>
      <c r="F135" s="13"/>
      <c r="G135" s="1480" t="s">
        <v>328</v>
      </c>
      <c r="H135" s="1480"/>
      <c r="I135" s="1480"/>
      <c r="J135" s="1481">
        <f>'Budget Worksheet '!C39</f>
        <v>0</v>
      </c>
      <c r="K135" s="1481"/>
      <c r="L135" s="11"/>
      <c r="M135" s="732"/>
      <c r="N135" s="718">
        <f>J135</f>
        <v>0</v>
      </c>
      <c r="O135" s="718">
        <f>AB135</f>
        <v>0</v>
      </c>
      <c r="P135" s="718">
        <f>N135-O135</f>
        <v>0</v>
      </c>
      <c r="Q135" s="750" t="s">
        <v>2</v>
      </c>
      <c r="R135" s="732"/>
      <c r="S135" s="737" t="str">
        <f>B135</f>
        <v>Outreach Supplies</v>
      </c>
      <c r="T135" s="732"/>
      <c r="U135" s="732"/>
      <c r="V135" s="732"/>
      <c r="W135" s="732"/>
      <c r="X135" s="732"/>
      <c r="Y135" s="732"/>
      <c r="Z135" s="732"/>
      <c r="AA135" s="745" t="s">
        <v>332</v>
      </c>
      <c r="AB135" s="815">
        <v>0</v>
      </c>
      <c r="AC135" s="732"/>
    </row>
    <row r="136" spans="1:29" ht="86.4" customHeight="1" thickBot="1" x14ac:dyDescent="0.3">
      <c r="A136" s="10"/>
      <c r="B136" s="1482"/>
      <c r="C136" s="1483"/>
      <c r="D136" s="1483"/>
      <c r="E136" s="1483"/>
      <c r="F136" s="1483"/>
      <c r="G136" s="1483"/>
      <c r="H136" s="1483"/>
      <c r="I136" s="1483"/>
      <c r="J136" s="1483"/>
      <c r="K136" s="1484"/>
      <c r="L136" s="11"/>
      <c r="M136" s="732"/>
      <c r="N136" s="726" t="str">
        <f>N7</f>
        <v>Proposed Contract</v>
      </c>
      <c r="O136" s="726" t="str">
        <f>O7</f>
        <v>Previous Contract</v>
      </c>
      <c r="P136" s="726" t="s">
        <v>112</v>
      </c>
      <c r="Q136" s="752"/>
      <c r="R136" s="732"/>
      <c r="S136" s="1758"/>
      <c r="T136" s="1759"/>
      <c r="U136" s="1759"/>
      <c r="V136" s="1759"/>
      <c r="W136" s="1759"/>
      <c r="X136" s="1759"/>
      <c r="Y136" s="1759"/>
      <c r="Z136" s="1759"/>
      <c r="AA136" s="1759"/>
      <c r="AB136" s="1760"/>
      <c r="AC136" s="732"/>
    </row>
    <row r="137" spans="1:29" ht="15" customHeight="1" thickBot="1" x14ac:dyDescent="0.3">
      <c r="A137" s="10"/>
      <c r="B137" s="1582" t="str">
        <f>'Budget Worksheet '!B41</f>
        <v>Other (specify)</v>
      </c>
      <c r="C137" s="1582"/>
      <c r="D137" s="1582"/>
      <c r="E137" s="16"/>
      <c r="F137" s="16"/>
      <c r="G137" s="1480" t="s">
        <v>328</v>
      </c>
      <c r="H137" s="1480"/>
      <c r="I137" s="1480"/>
      <c r="J137" s="1476">
        <f>'Budget Worksheet '!C40</f>
        <v>0</v>
      </c>
      <c r="K137" s="1476"/>
      <c r="L137" s="11"/>
      <c r="M137" s="732"/>
      <c r="N137" s="718">
        <f>J137</f>
        <v>0</v>
      </c>
      <c r="O137" s="718">
        <f>AB137</f>
        <v>0</v>
      </c>
      <c r="P137" s="718">
        <f>N137-O137</f>
        <v>0</v>
      </c>
      <c r="Q137" s="750" t="s">
        <v>2</v>
      </c>
      <c r="R137" s="732"/>
      <c r="S137" s="737" t="str">
        <f>B137</f>
        <v>Other (specify)</v>
      </c>
      <c r="T137" s="732"/>
      <c r="U137" s="732"/>
      <c r="V137" s="732"/>
      <c r="W137" s="732"/>
      <c r="X137" s="732"/>
      <c r="Y137" s="732"/>
      <c r="Z137" s="732"/>
      <c r="AA137" s="745" t="s">
        <v>332</v>
      </c>
      <c r="AB137" s="815">
        <v>0</v>
      </c>
      <c r="AC137" s="732"/>
    </row>
    <row r="138" spans="1:29" ht="100.35" customHeight="1" thickBot="1" x14ac:dyDescent="0.3">
      <c r="A138" s="10"/>
      <c r="B138" s="1485"/>
      <c r="C138" s="1543"/>
      <c r="D138" s="1543"/>
      <c r="E138" s="1543"/>
      <c r="F138" s="1543"/>
      <c r="G138" s="1543"/>
      <c r="H138" s="1543"/>
      <c r="I138" s="1543"/>
      <c r="J138" s="1543"/>
      <c r="K138" s="1544"/>
      <c r="L138" s="11"/>
      <c r="M138" s="732"/>
      <c r="N138" s="713"/>
      <c r="O138" s="713"/>
      <c r="P138" s="723"/>
      <c r="Q138" s="717"/>
      <c r="R138" s="732"/>
      <c r="S138" s="1583"/>
      <c r="T138" s="1543"/>
      <c r="U138" s="1543"/>
      <c r="V138" s="1543"/>
      <c r="W138" s="1543"/>
      <c r="X138" s="1543"/>
      <c r="Y138" s="1543"/>
      <c r="Z138" s="1543"/>
      <c r="AA138" s="1543"/>
      <c r="AB138" s="1544"/>
      <c r="AC138" s="732"/>
    </row>
    <row r="139" spans="1:29" ht="3" customHeight="1" x14ac:dyDescent="0.25">
      <c r="A139" s="10"/>
      <c r="B139" s="1487"/>
      <c r="C139" s="1487"/>
      <c r="D139" s="1487"/>
      <c r="E139" s="1740"/>
      <c r="F139" s="1740"/>
      <c r="G139" s="1740"/>
      <c r="H139" s="1740"/>
      <c r="I139" s="1740"/>
      <c r="J139" s="1740"/>
      <c r="K139" s="1740"/>
      <c r="L139" s="11"/>
      <c r="M139" s="732"/>
      <c r="N139" s="713"/>
      <c r="O139" s="713"/>
      <c r="P139" s="723"/>
      <c r="Q139" s="717"/>
      <c r="R139" s="732"/>
      <c r="S139" s="732"/>
      <c r="T139" s="732"/>
      <c r="U139" s="732"/>
      <c r="V139" s="732"/>
      <c r="W139" s="732"/>
      <c r="X139" s="732"/>
      <c r="Y139" s="732"/>
      <c r="Z139" s="732"/>
      <c r="AA139" s="732"/>
      <c r="AB139" s="732"/>
      <c r="AC139" s="732"/>
    </row>
    <row r="140" spans="1:29" ht="9.75" customHeight="1" thickBot="1" x14ac:dyDescent="0.3">
      <c r="A140" s="15"/>
      <c r="B140" s="52"/>
      <c r="C140" s="52"/>
      <c r="D140" s="52"/>
      <c r="E140" s="56"/>
      <c r="F140" s="56"/>
      <c r="G140" s="56"/>
      <c r="H140" s="56"/>
      <c r="I140" s="56"/>
      <c r="J140" s="1488"/>
      <c r="K140" s="1488"/>
      <c r="L140" s="17"/>
      <c r="M140" s="732"/>
      <c r="N140" s="713"/>
      <c r="O140" s="713"/>
      <c r="P140" s="723"/>
      <c r="Q140" s="717"/>
      <c r="R140" s="732"/>
      <c r="S140" s="732"/>
      <c r="T140" s="732"/>
      <c r="U140" s="732"/>
      <c r="V140" s="732"/>
      <c r="W140" s="732"/>
      <c r="X140" s="732"/>
      <c r="Y140" s="732"/>
      <c r="Z140" s="732"/>
      <c r="AA140" s="732"/>
      <c r="AB140" s="732"/>
      <c r="AC140" s="732"/>
    </row>
    <row r="141" spans="1:29" x14ac:dyDescent="0.25">
      <c r="A141" s="7"/>
      <c r="B141" s="54"/>
      <c r="C141" s="54"/>
      <c r="D141" s="54"/>
      <c r="E141" s="33"/>
      <c r="F141" s="33"/>
      <c r="G141" s="33"/>
      <c r="H141" s="33"/>
      <c r="I141" s="33"/>
      <c r="J141" s="33"/>
      <c r="K141" s="33"/>
      <c r="L141" s="9"/>
      <c r="M141" s="732"/>
      <c r="N141" s="713"/>
      <c r="O141" s="713"/>
      <c r="P141" s="723"/>
      <c r="Q141" s="717"/>
      <c r="R141" s="732"/>
      <c r="S141" s="732"/>
      <c r="T141" s="732"/>
      <c r="U141" s="732"/>
      <c r="V141" s="732"/>
      <c r="W141" s="732"/>
      <c r="X141" s="732"/>
      <c r="Y141" s="732"/>
      <c r="Z141" s="732"/>
      <c r="AA141" s="732"/>
      <c r="AB141" s="732"/>
      <c r="AC141" s="732"/>
    </row>
    <row r="142" spans="1:29" ht="15.75" customHeight="1" x14ac:dyDescent="0.25">
      <c r="A142" s="42" t="s">
        <v>88</v>
      </c>
      <c r="B142" s="1490" t="s">
        <v>7</v>
      </c>
      <c r="C142" s="1490"/>
      <c r="D142" s="1592" t="s">
        <v>86</v>
      </c>
      <c r="E142" s="1592"/>
      <c r="F142" s="49"/>
      <c r="G142" s="1480"/>
      <c r="H142" s="1480"/>
      <c r="I142" s="1480"/>
      <c r="J142" s="1675"/>
      <c r="K142" s="1675"/>
      <c r="L142" s="55"/>
      <c r="M142" s="732"/>
      <c r="N142" s="713"/>
      <c r="O142" s="713"/>
      <c r="P142" s="723"/>
      <c r="Q142" s="717"/>
      <c r="R142" s="732"/>
      <c r="S142" s="732"/>
      <c r="T142" s="732"/>
      <c r="U142" s="732"/>
      <c r="V142" s="732"/>
      <c r="W142" s="732"/>
      <c r="X142" s="732"/>
      <c r="Y142" s="732"/>
      <c r="Z142" s="732"/>
      <c r="AA142" s="732"/>
      <c r="AB142" s="732"/>
      <c r="AC142" s="732"/>
    </row>
    <row r="143" spans="1:29" ht="7.5" customHeight="1" x14ac:dyDescent="0.25">
      <c r="A143" s="10"/>
      <c r="B143" s="13"/>
      <c r="C143" s="13"/>
      <c r="D143" s="13"/>
      <c r="E143" s="13"/>
      <c r="F143" s="13"/>
      <c r="G143" s="13"/>
      <c r="H143" s="13"/>
      <c r="I143" s="13"/>
      <c r="J143" s="51"/>
      <c r="K143" s="51"/>
      <c r="L143" s="11"/>
      <c r="M143" s="732"/>
      <c r="N143" s="713"/>
      <c r="O143" s="713"/>
      <c r="P143" s="723"/>
      <c r="Q143" s="717"/>
      <c r="R143" s="732"/>
      <c r="S143" s="732"/>
      <c r="T143" s="732"/>
      <c r="U143" s="732"/>
      <c r="V143" s="732"/>
      <c r="W143" s="732"/>
      <c r="X143" s="732"/>
      <c r="Y143" s="732"/>
      <c r="Z143" s="732"/>
      <c r="AA143" s="732"/>
      <c r="AB143" s="732"/>
      <c r="AC143" s="732"/>
    </row>
    <row r="144" spans="1:29" ht="11.25" customHeight="1" x14ac:dyDescent="0.25">
      <c r="A144" s="10"/>
      <c r="B144" s="1573" t="s">
        <v>105</v>
      </c>
      <c r="C144" s="1573"/>
      <c r="D144" s="1573"/>
      <c r="E144" s="1573"/>
      <c r="F144" s="1573"/>
      <c r="G144" s="1573"/>
      <c r="H144" s="1573"/>
      <c r="I144" s="1573"/>
      <c r="J144" s="1573"/>
      <c r="K144" s="1573"/>
      <c r="L144" s="11"/>
      <c r="M144" s="732"/>
      <c r="N144" s="713"/>
      <c r="O144" s="713"/>
      <c r="P144" s="723"/>
      <c r="Q144" s="717"/>
      <c r="R144" s="732"/>
      <c r="S144" s="732"/>
      <c r="T144" s="732"/>
      <c r="U144" s="732"/>
      <c r="V144" s="732"/>
      <c r="W144" s="732"/>
      <c r="X144" s="732"/>
      <c r="Y144" s="732"/>
      <c r="Z144" s="732"/>
      <c r="AA144" s="732"/>
      <c r="AB144" s="732"/>
      <c r="AC144" s="732"/>
    </row>
    <row r="145" spans="1:29" ht="11.25" customHeight="1" x14ac:dyDescent="0.25">
      <c r="A145" s="10"/>
      <c r="B145" s="77" t="s">
        <v>106</v>
      </c>
      <c r="C145" s="13"/>
      <c r="D145" s="13"/>
      <c r="E145" s="13"/>
      <c r="F145" s="13"/>
      <c r="G145" s="13"/>
      <c r="H145" s="13"/>
      <c r="I145" s="13"/>
      <c r="J145" s="51"/>
      <c r="K145" s="51"/>
      <c r="L145" s="11"/>
      <c r="M145" s="732"/>
      <c r="N145" s="726" t="str">
        <f>N7</f>
        <v>Proposed Contract</v>
      </c>
      <c r="O145" s="726" t="str">
        <f>O7</f>
        <v>Previous Contract</v>
      </c>
      <c r="P145" s="726" t="s">
        <v>112</v>
      </c>
      <c r="Q145" s="752"/>
      <c r="R145" s="732"/>
      <c r="S145" s="732"/>
      <c r="T145" s="732"/>
      <c r="U145" s="732"/>
      <c r="V145" s="732"/>
      <c r="W145" s="732"/>
      <c r="X145" s="732"/>
      <c r="Y145" s="732"/>
      <c r="Z145" s="732"/>
      <c r="AA145" s="732"/>
      <c r="AB145" s="732"/>
      <c r="AC145" s="732"/>
    </row>
    <row r="146" spans="1:29" ht="8.85" customHeight="1" thickBot="1" x14ac:dyDescent="0.3">
      <c r="A146" s="10"/>
      <c r="B146" s="13"/>
      <c r="C146" s="13"/>
      <c r="D146" s="13"/>
      <c r="E146" s="13"/>
      <c r="F146" s="13"/>
      <c r="G146" s="13"/>
      <c r="H146" s="13"/>
      <c r="I146" s="13"/>
      <c r="J146" s="51"/>
      <c r="K146" s="51"/>
      <c r="L146" s="11"/>
      <c r="M146" s="732"/>
      <c r="N146" s="713"/>
      <c r="O146" s="713"/>
      <c r="P146" s="723"/>
      <c r="Q146" s="717"/>
      <c r="R146" s="732"/>
      <c r="S146" s="732"/>
      <c r="T146" s="732"/>
      <c r="U146" s="732"/>
      <c r="V146" s="732"/>
      <c r="W146" s="732"/>
      <c r="X146" s="732"/>
      <c r="Y146" s="732"/>
      <c r="Z146" s="732"/>
      <c r="AA146" s="732"/>
      <c r="AB146" s="732"/>
      <c r="AC146" s="732"/>
    </row>
    <row r="147" spans="1:29" ht="16.5" customHeight="1" thickBot="1" x14ac:dyDescent="0.3">
      <c r="A147" s="10"/>
      <c r="B147" s="1582" t="str">
        <f>'Budget Worksheet '!B40</f>
        <v>Other (specify)</v>
      </c>
      <c r="C147" s="1582"/>
      <c r="D147" s="1582"/>
      <c r="E147" s="51"/>
      <c r="F147" s="51"/>
      <c r="G147" s="1480" t="s">
        <v>328</v>
      </c>
      <c r="H147" s="1480"/>
      <c r="I147" s="1480"/>
      <c r="J147" s="1476">
        <f>'Budget Worksheet '!C41</f>
        <v>0</v>
      </c>
      <c r="K147" s="1476"/>
      <c r="L147" s="11"/>
      <c r="M147" s="768"/>
      <c r="N147" s="718">
        <f>J147</f>
        <v>0</v>
      </c>
      <c r="O147" s="718">
        <f>AB147</f>
        <v>0</v>
      </c>
      <c r="P147" s="718">
        <f>N147-O147</f>
        <v>0</v>
      </c>
      <c r="Q147" s="750" t="s">
        <v>2</v>
      </c>
      <c r="R147" s="732"/>
      <c r="S147" s="737" t="str">
        <f>B147</f>
        <v>Other (specify)</v>
      </c>
      <c r="T147" s="732"/>
      <c r="U147" s="732"/>
      <c r="V147" s="732"/>
      <c r="W147" s="732"/>
      <c r="X147" s="732"/>
      <c r="Y147" s="732"/>
      <c r="Z147" s="732"/>
      <c r="AA147" s="745" t="s">
        <v>332</v>
      </c>
      <c r="AB147" s="815">
        <v>0</v>
      </c>
      <c r="AC147" s="732"/>
    </row>
    <row r="148" spans="1:29" ht="14.1" customHeight="1" thickBot="1" x14ac:dyDescent="0.3">
      <c r="A148" s="10"/>
      <c r="B148" s="50"/>
      <c r="C148" s="50"/>
      <c r="D148" s="50"/>
      <c r="E148" s="51"/>
      <c r="F148" s="51"/>
      <c r="G148" s="51"/>
      <c r="H148" s="51"/>
      <c r="I148" s="51"/>
      <c r="J148" s="51"/>
      <c r="K148" s="51"/>
      <c r="L148" s="11"/>
      <c r="M148" s="768"/>
      <c r="N148" s="760"/>
      <c r="O148" s="713"/>
      <c r="P148" s="761"/>
      <c r="Q148" s="762"/>
      <c r="R148" s="745"/>
      <c r="S148" s="732"/>
      <c r="T148" s="732"/>
      <c r="U148" s="732"/>
      <c r="V148" s="732"/>
      <c r="W148" s="732"/>
      <c r="X148" s="732"/>
      <c r="Y148" s="732"/>
      <c r="Z148" s="732"/>
      <c r="AA148" s="732"/>
      <c r="AB148" s="732"/>
      <c r="AC148" s="732"/>
    </row>
    <row r="149" spans="1:29" ht="100.35" customHeight="1" thickBot="1" x14ac:dyDescent="0.3">
      <c r="A149" s="10"/>
      <c r="B149" s="1485"/>
      <c r="C149" s="1543"/>
      <c r="D149" s="1543"/>
      <c r="E149" s="1543"/>
      <c r="F149" s="1543"/>
      <c r="G149" s="1543"/>
      <c r="H149" s="1543"/>
      <c r="I149" s="1543"/>
      <c r="J149" s="1543"/>
      <c r="K149" s="1544"/>
      <c r="L149" s="11"/>
      <c r="M149" s="732"/>
      <c r="N149" s="726" t="str">
        <f>N7</f>
        <v>Proposed Contract</v>
      </c>
      <c r="O149" s="726" t="str">
        <f>O7</f>
        <v>Previous Contract</v>
      </c>
      <c r="P149" s="726" t="s">
        <v>112</v>
      </c>
      <c r="Q149" s="752"/>
      <c r="R149" s="732"/>
      <c r="S149" s="1583" t="s">
        <v>277</v>
      </c>
      <c r="T149" s="1543"/>
      <c r="U149" s="1543"/>
      <c r="V149" s="1543"/>
      <c r="W149" s="1543"/>
      <c r="X149" s="1543"/>
      <c r="Y149" s="1543"/>
      <c r="Z149" s="1543"/>
      <c r="AA149" s="1543"/>
      <c r="AB149" s="1544"/>
      <c r="AC149" s="732"/>
    </row>
    <row r="150" spans="1:29" ht="16.5" customHeight="1" thickBot="1" x14ac:dyDescent="0.3">
      <c r="A150" s="10"/>
      <c r="B150" s="1582" t="str">
        <f>'Budget Worksheet '!B42</f>
        <v>Other (specify)</v>
      </c>
      <c r="C150" s="1582"/>
      <c r="D150" s="1582"/>
      <c r="E150" s="53"/>
      <c r="F150" s="53"/>
      <c r="G150" s="1480" t="s">
        <v>328</v>
      </c>
      <c r="H150" s="1480"/>
      <c r="I150" s="1480"/>
      <c r="J150" s="1476">
        <f>'Budget Worksheet '!C42</f>
        <v>0</v>
      </c>
      <c r="K150" s="1476"/>
      <c r="L150" s="11"/>
      <c r="M150" s="732"/>
      <c r="N150" s="718">
        <f>J150</f>
        <v>0</v>
      </c>
      <c r="O150" s="718">
        <f>AB150</f>
        <v>0</v>
      </c>
      <c r="P150" s="718">
        <f>N150-O150</f>
        <v>0</v>
      </c>
      <c r="Q150" s="750" t="s">
        <v>2</v>
      </c>
      <c r="R150" s="732"/>
      <c r="S150" s="737" t="str">
        <f>B150</f>
        <v>Other (specify)</v>
      </c>
      <c r="T150" s="732"/>
      <c r="U150" s="732"/>
      <c r="V150" s="732"/>
      <c r="W150" s="732"/>
      <c r="X150" s="732"/>
      <c r="Y150" s="732"/>
      <c r="Z150" s="732"/>
      <c r="AA150" s="745" t="s">
        <v>332</v>
      </c>
      <c r="AB150" s="815">
        <v>0</v>
      </c>
      <c r="AC150" s="732"/>
    </row>
    <row r="151" spans="1:29" ht="100.35" customHeight="1" thickBot="1" x14ac:dyDescent="0.3">
      <c r="A151" s="10"/>
      <c r="B151" s="1485"/>
      <c r="C151" s="1543"/>
      <c r="D151" s="1543"/>
      <c r="E151" s="1543"/>
      <c r="F151" s="1543"/>
      <c r="G151" s="1543"/>
      <c r="H151" s="1543"/>
      <c r="I151" s="1543"/>
      <c r="J151" s="1543"/>
      <c r="K151" s="1544"/>
      <c r="L151" s="11"/>
      <c r="M151" s="732"/>
      <c r="N151" s="726" t="str">
        <f>N7</f>
        <v>Proposed Contract</v>
      </c>
      <c r="O151" s="726" t="str">
        <f>O7</f>
        <v>Previous Contract</v>
      </c>
      <c r="P151" s="726" t="s">
        <v>112</v>
      </c>
      <c r="Q151" s="752"/>
      <c r="R151" s="732"/>
      <c r="S151" s="1583" t="s">
        <v>277</v>
      </c>
      <c r="T151" s="1543"/>
      <c r="U151" s="1543"/>
      <c r="V151" s="1543"/>
      <c r="W151" s="1543"/>
      <c r="X151" s="1543"/>
      <c r="Y151" s="1543"/>
      <c r="Z151" s="1543"/>
      <c r="AA151" s="1543"/>
      <c r="AB151" s="1544"/>
      <c r="AC151" s="732"/>
    </row>
    <row r="152" spans="1:29" ht="16.2" thickBot="1" x14ac:dyDescent="0.35">
      <c r="A152" s="10"/>
      <c r="B152" s="1576" t="str">
        <f>'Budget Worksheet '!B43</f>
        <v>Other (specify)</v>
      </c>
      <c r="C152" s="1576"/>
      <c r="D152" s="1576"/>
      <c r="E152" s="13"/>
      <c r="F152" s="53"/>
      <c r="G152" s="1480" t="s">
        <v>328</v>
      </c>
      <c r="H152" s="1480"/>
      <c r="I152" s="1480"/>
      <c r="J152" s="1476">
        <f>'Budget Worksheet '!C43</f>
        <v>0</v>
      </c>
      <c r="K152" s="1476"/>
      <c r="L152" s="11"/>
      <c r="M152" s="732"/>
      <c r="N152" s="718">
        <f>J152</f>
        <v>0</v>
      </c>
      <c r="O152" s="718">
        <f>AB152</f>
        <v>0</v>
      </c>
      <c r="P152" s="718">
        <f>N152-O152</f>
        <v>0</v>
      </c>
      <c r="Q152" s="750" t="s">
        <v>2</v>
      </c>
      <c r="R152" s="732"/>
      <c r="S152" s="737" t="str">
        <f>B152</f>
        <v>Other (specify)</v>
      </c>
      <c r="T152" s="732"/>
      <c r="U152" s="732"/>
      <c r="V152" s="732"/>
      <c r="W152" s="732"/>
      <c r="X152" s="732"/>
      <c r="Y152" s="732"/>
      <c r="Z152" s="732"/>
      <c r="AA152" s="745" t="s">
        <v>332</v>
      </c>
      <c r="AB152" s="815">
        <v>0</v>
      </c>
      <c r="AC152" s="732"/>
    </row>
    <row r="153" spans="1:29" ht="100.35" customHeight="1" thickBot="1" x14ac:dyDescent="0.3">
      <c r="A153" s="10"/>
      <c r="B153" s="1485"/>
      <c r="C153" s="1543"/>
      <c r="D153" s="1543"/>
      <c r="E153" s="1543"/>
      <c r="F153" s="1543"/>
      <c r="G153" s="1543"/>
      <c r="H153" s="1543"/>
      <c r="I153" s="1543"/>
      <c r="J153" s="1543"/>
      <c r="K153" s="1544"/>
      <c r="L153" s="11"/>
      <c r="M153" s="732"/>
      <c r="N153" s="726" t="str">
        <f>N7</f>
        <v>Proposed Contract</v>
      </c>
      <c r="O153" s="726" t="str">
        <f>O7</f>
        <v>Previous Contract</v>
      </c>
      <c r="P153" s="726" t="s">
        <v>112</v>
      </c>
      <c r="Q153" s="752"/>
      <c r="R153" s="732"/>
      <c r="S153" s="1583" t="s">
        <v>277</v>
      </c>
      <c r="T153" s="1543"/>
      <c r="U153" s="1543"/>
      <c r="V153" s="1543"/>
      <c r="W153" s="1543"/>
      <c r="X153" s="1543"/>
      <c r="Y153" s="1543"/>
      <c r="Z153" s="1543"/>
      <c r="AA153" s="1543"/>
      <c r="AB153" s="1544"/>
      <c r="AC153" s="732"/>
    </row>
    <row r="154" spans="1:29" ht="16.5" customHeight="1" thickBot="1" x14ac:dyDescent="0.35">
      <c r="A154" s="10"/>
      <c r="B154" s="1576" t="str">
        <f>'Budget Worksheet '!B44</f>
        <v>Other (specify)</v>
      </c>
      <c r="C154" s="1576"/>
      <c r="D154" s="1576"/>
      <c r="E154" s="13"/>
      <c r="F154" s="53"/>
      <c r="G154" s="1480" t="s">
        <v>328</v>
      </c>
      <c r="H154" s="1480"/>
      <c r="I154" s="1480"/>
      <c r="J154" s="1476">
        <f>'Budget Worksheet '!C44</f>
        <v>0</v>
      </c>
      <c r="K154" s="1476"/>
      <c r="L154" s="11"/>
      <c r="M154" s="732"/>
      <c r="N154" s="718">
        <f>J154</f>
        <v>0</v>
      </c>
      <c r="O154" s="718">
        <f>AB154</f>
        <v>0</v>
      </c>
      <c r="P154" s="718">
        <f>N154-O154</f>
        <v>0</v>
      </c>
      <c r="Q154" s="750" t="s">
        <v>2</v>
      </c>
      <c r="R154" s="732"/>
      <c r="S154" s="737" t="str">
        <f>B154</f>
        <v>Other (specify)</v>
      </c>
      <c r="T154" s="732"/>
      <c r="U154" s="732"/>
      <c r="V154" s="732"/>
      <c r="W154" s="732"/>
      <c r="X154" s="732"/>
      <c r="Y154" s="732"/>
      <c r="Z154" s="732"/>
      <c r="AA154" s="745" t="s">
        <v>332</v>
      </c>
      <c r="AB154" s="815">
        <v>0</v>
      </c>
      <c r="AC154" s="732"/>
    </row>
    <row r="155" spans="1:29" ht="100.35" customHeight="1" thickBot="1" x14ac:dyDescent="0.3">
      <c r="A155" s="10"/>
      <c r="B155" s="1485"/>
      <c r="C155" s="1543"/>
      <c r="D155" s="1543"/>
      <c r="E155" s="1543"/>
      <c r="F155" s="1543"/>
      <c r="G155" s="1543"/>
      <c r="H155" s="1543"/>
      <c r="I155" s="1543"/>
      <c r="J155" s="1543"/>
      <c r="K155" s="1544"/>
      <c r="L155" s="11"/>
      <c r="M155" s="732"/>
      <c r="N155" s="713"/>
      <c r="O155" s="713"/>
      <c r="P155" s="723"/>
      <c r="Q155" s="717"/>
      <c r="R155" s="732"/>
      <c r="S155" s="1583" t="s">
        <v>277</v>
      </c>
      <c r="T155" s="1543"/>
      <c r="U155" s="1543"/>
      <c r="V155" s="1543"/>
      <c r="W155" s="1543"/>
      <c r="X155" s="1543"/>
      <c r="Y155" s="1543"/>
      <c r="Z155" s="1543"/>
      <c r="AA155" s="1543"/>
      <c r="AB155" s="1544"/>
      <c r="AC155" s="732"/>
    </row>
    <row r="156" spans="1:29" ht="14.1" customHeight="1" thickBot="1" x14ac:dyDescent="0.3">
      <c r="A156" s="15"/>
      <c r="B156" s="52"/>
      <c r="C156" s="52"/>
      <c r="D156" s="52"/>
      <c r="E156" s="52"/>
      <c r="F156" s="16"/>
      <c r="G156" s="16"/>
      <c r="H156" s="16"/>
      <c r="I156" s="16"/>
      <c r="J156" s="1488"/>
      <c r="K156" s="1488"/>
      <c r="L156" s="17"/>
      <c r="M156" s="732"/>
      <c r="N156" s="713"/>
      <c r="O156" s="713"/>
      <c r="P156" s="723"/>
      <c r="Q156" s="717"/>
      <c r="R156" s="732"/>
      <c r="S156" s="732"/>
      <c r="T156" s="732"/>
      <c r="U156" s="732"/>
      <c r="V156" s="732"/>
      <c r="W156" s="732"/>
      <c r="X156" s="732"/>
      <c r="Y156" s="732"/>
      <c r="Z156" s="732"/>
      <c r="AA156" s="732"/>
      <c r="AB156" s="732"/>
      <c r="AC156" s="732"/>
    </row>
    <row r="157" spans="1:29" ht="14.1" customHeight="1" thickBot="1" x14ac:dyDescent="0.3">
      <c r="A157" s="7"/>
      <c r="B157" s="54"/>
      <c r="C157" s="54"/>
      <c r="D157" s="54"/>
      <c r="E157" s="54"/>
      <c r="F157" s="8"/>
      <c r="G157" s="8"/>
      <c r="H157" s="8"/>
      <c r="I157" s="8"/>
      <c r="J157" s="8"/>
      <c r="K157" s="8"/>
      <c r="L157" s="9"/>
      <c r="M157" s="732"/>
      <c r="N157" s="726" t="str">
        <f>N7</f>
        <v>Proposed Contract</v>
      </c>
      <c r="O157" s="726" t="str">
        <f>O7</f>
        <v>Previous Contract</v>
      </c>
      <c r="P157" s="726" t="str">
        <f>P7</f>
        <v>Difference</v>
      </c>
      <c r="Q157" s="762"/>
      <c r="R157" s="732"/>
      <c r="S157" s="732"/>
      <c r="T157" s="732"/>
      <c r="U157" s="732"/>
      <c r="V157" s="732"/>
      <c r="W157" s="732"/>
      <c r="X157" s="732"/>
      <c r="Y157" s="732"/>
      <c r="Z157" s="732"/>
      <c r="AA157" s="732"/>
      <c r="AB157" s="732"/>
      <c r="AC157" s="732"/>
    </row>
    <row r="158" spans="1:29" ht="15.75" customHeight="1" thickBot="1" x14ac:dyDescent="0.35">
      <c r="A158" s="35" t="s">
        <v>89</v>
      </c>
      <c r="B158" s="1582" t="s">
        <v>90</v>
      </c>
      <c r="C158" s="1582"/>
      <c r="D158" s="1582"/>
      <c r="E158" s="1582"/>
      <c r="F158" s="1582"/>
      <c r="G158" s="1480" t="s">
        <v>328</v>
      </c>
      <c r="H158" s="1480"/>
      <c r="I158" s="1480"/>
      <c r="J158" s="1476">
        <f>'Budget Worksheet '!C45</f>
        <v>0</v>
      </c>
      <c r="K158" s="1476"/>
      <c r="L158" s="11"/>
      <c r="M158" s="732"/>
      <c r="N158" s="754">
        <f>J158</f>
        <v>0</v>
      </c>
      <c r="O158" s="754">
        <f>AB158</f>
        <v>0</v>
      </c>
      <c r="P158" s="718">
        <f>N158-O158</f>
        <v>0</v>
      </c>
      <c r="Q158" s="729" t="str">
        <f>Q9</f>
        <v>Total</v>
      </c>
      <c r="R158" s="732"/>
      <c r="S158" s="733" t="str">
        <f>A158</f>
        <v>C-6</v>
      </c>
      <c r="T158" s="734" t="str">
        <f>B158</f>
        <v>Equipment &amp; Other Direct Costs</v>
      </c>
      <c r="U158" s="735"/>
      <c r="V158" s="735"/>
      <c r="W158" s="735"/>
      <c r="X158" s="735"/>
      <c r="Y158" s="735"/>
      <c r="Z158" s="735"/>
      <c r="AA158" s="736" t="s">
        <v>332</v>
      </c>
      <c r="AB158" s="742">
        <f>AB163+AB165+AB167+AB174+AB177+AB231+AB233+AB235+AB237</f>
        <v>0</v>
      </c>
      <c r="AC158" s="732"/>
    </row>
    <row r="159" spans="1:29" ht="8.85" customHeight="1" x14ac:dyDescent="0.25">
      <c r="A159" s="10"/>
      <c r="B159" s="50"/>
      <c r="C159" s="50"/>
      <c r="D159" s="50"/>
      <c r="E159" s="40"/>
      <c r="F159" s="40"/>
      <c r="G159" s="40"/>
      <c r="H159" s="40"/>
      <c r="I159" s="40"/>
      <c r="J159" s="40"/>
      <c r="K159" s="40"/>
      <c r="L159" s="11"/>
      <c r="M159" s="732"/>
      <c r="N159" s="713"/>
      <c r="O159" s="713"/>
      <c r="P159" s="723"/>
      <c r="Q159" s="717"/>
      <c r="R159" s="732"/>
      <c r="S159" s="732"/>
      <c r="T159" s="732"/>
      <c r="U159" s="732"/>
      <c r="V159" s="732"/>
      <c r="W159" s="732"/>
      <c r="X159" s="732"/>
      <c r="Y159" s="732"/>
      <c r="Z159" s="732"/>
      <c r="AA159" s="732"/>
      <c r="AB159" s="732"/>
      <c r="AC159" s="732"/>
    </row>
    <row r="160" spans="1:29" ht="11.25" customHeight="1" x14ac:dyDescent="0.25">
      <c r="A160" s="10"/>
      <c r="B160" s="1573" t="s">
        <v>105</v>
      </c>
      <c r="C160" s="1573"/>
      <c r="D160" s="1573"/>
      <c r="E160" s="1573"/>
      <c r="F160" s="1573"/>
      <c r="G160" s="1573"/>
      <c r="H160" s="1573"/>
      <c r="I160" s="1573"/>
      <c r="J160" s="1573"/>
      <c r="K160" s="1573"/>
      <c r="L160" s="11"/>
      <c r="M160" s="732"/>
      <c r="N160" s="713"/>
      <c r="O160" s="713"/>
      <c r="P160" s="723"/>
      <c r="Q160" s="717"/>
      <c r="R160" s="732"/>
      <c r="S160" s="732"/>
      <c r="T160" s="732"/>
      <c r="U160" s="732"/>
      <c r="V160" s="732"/>
      <c r="W160" s="732"/>
      <c r="X160" s="732"/>
      <c r="Y160" s="732"/>
      <c r="Z160" s="732"/>
      <c r="AA160" s="732"/>
      <c r="AB160" s="732"/>
      <c r="AC160" s="732"/>
    </row>
    <row r="161" spans="1:29" ht="11.25" customHeight="1" x14ac:dyDescent="0.25">
      <c r="A161" s="10"/>
      <c r="B161" s="77" t="s">
        <v>106</v>
      </c>
      <c r="C161" s="13"/>
      <c r="D161" s="13"/>
      <c r="E161" s="13"/>
      <c r="F161" s="13"/>
      <c r="G161" s="13"/>
      <c r="H161" s="13"/>
      <c r="I161" s="13"/>
      <c r="J161" s="51"/>
      <c r="K161" s="51"/>
      <c r="L161" s="11"/>
      <c r="M161" s="732"/>
      <c r="N161" s="713"/>
      <c r="O161" s="713"/>
      <c r="P161" s="723"/>
      <c r="Q161" s="717"/>
      <c r="R161" s="732"/>
      <c r="S161" s="732"/>
      <c r="T161" s="732"/>
      <c r="U161" s="732"/>
      <c r="V161" s="732"/>
      <c r="W161" s="732"/>
      <c r="X161" s="732"/>
      <c r="Y161" s="732"/>
      <c r="Z161" s="732"/>
      <c r="AA161" s="732"/>
      <c r="AB161" s="732"/>
      <c r="AC161" s="732"/>
    </row>
    <row r="162" spans="1:29" ht="13.8" thickBot="1" x14ac:dyDescent="0.3">
      <c r="A162" s="10"/>
      <c r="B162" s="50"/>
      <c r="C162" s="50"/>
      <c r="D162" s="50"/>
      <c r="E162" s="40"/>
      <c r="F162" s="40"/>
      <c r="G162" s="40"/>
      <c r="H162" s="40"/>
      <c r="I162" s="40"/>
      <c r="J162" s="40"/>
      <c r="K162" s="40"/>
      <c r="L162" s="11"/>
      <c r="M162" s="732"/>
      <c r="N162" s="726" t="str">
        <f>N7</f>
        <v>Proposed Contract</v>
      </c>
      <c r="O162" s="726" t="str">
        <f>O7</f>
        <v>Previous Contract</v>
      </c>
      <c r="P162" s="726" t="s">
        <v>112</v>
      </c>
      <c r="Q162" s="752"/>
      <c r="R162" s="732"/>
      <c r="S162" s="732"/>
      <c r="T162" s="732"/>
      <c r="U162" s="732"/>
      <c r="V162" s="732"/>
      <c r="W162" s="732"/>
      <c r="X162" s="732"/>
      <c r="Y162" s="732"/>
      <c r="Z162" s="732"/>
      <c r="AA162" s="732"/>
      <c r="AB162" s="732"/>
      <c r="AC162" s="732"/>
    </row>
    <row r="163" spans="1:29" ht="16.2" thickBot="1" x14ac:dyDescent="0.35">
      <c r="A163" s="10"/>
      <c r="B163" s="1489" t="str">
        <f>'Budget Worksheet '!B46</f>
        <v>Heating Benefits</v>
      </c>
      <c r="C163" s="1489"/>
      <c r="D163" s="1489"/>
      <c r="E163" s="13"/>
      <c r="F163" s="13"/>
      <c r="G163" s="1480" t="s">
        <v>328</v>
      </c>
      <c r="H163" s="1480"/>
      <c r="I163" s="1480"/>
      <c r="J163" s="1481">
        <f>'Budget Worksheet '!C46</f>
        <v>0</v>
      </c>
      <c r="K163" s="1481"/>
      <c r="L163" s="11"/>
      <c r="M163" s="732"/>
      <c r="N163" s="718">
        <f>J163</f>
        <v>0</v>
      </c>
      <c r="O163" s="718">
        <f>AB163</f>
        <v>0</v>
      </c>
      <c r="P163" s="718">
        <f>N163-O163</f>
        <v>0</v>
      </c>
      <c r="Q163" s="750" t="s">
        <v>2</v>
      </c>
      <c r="R163" s="732"/>
      <c r="S163" s="737" t="str">
        <f>B163</f>
        <v>Heating Benefits</v>
      </c>
      <c r="T163" s="732"/>
      <c r="U163" s="732"/>
      <c r="V163" s="732"/>
      <c r="W163" s="732"/>
      <c r="X163" s="732"/>
      <c r="Y163" s="732"/>
      <c r="Z163" s="732"/>
      <c r="AA163" s="745" t="s">
        <v>332</v>
      </c>
      <c r="AB163" s="815">
        <v>0</v>
      </c>
      <c r="AC163" s="732"/>
    </row>
    <row r="164" spans="1:29" ht="32.85" customHeight="1" thickBot="1" x14ac:dyDescent="0.3">
      <c r="A164" s="10"/>
      <c r="B164" s="1482"/>
      <c r="C164" s="1698"/>
      <c r="D164" s="1698"/>
      <c r="E164" s="1698"/>
      <c r="F164" s="1698"/>
      <c r="G164" s="1698"/>
      <c r="H164" s="1698"/>
      <c r="I164" s="1698"/>
      <c r="J164" s="1698"/>
      <c r="K164" s="1699"/>
      <c r="L164" s="11"/>
      <c r="M164" s="769"/>
      <c r="N164" s="726" t="str">
        <f>N7</f>
        <v>Proposed Contract</v>
      </c>
      <c r="O164" s="726" t="str">
        <f>O7</f>
        <v>Previous Contract</v>
      </c>
      <c r="P164" s="726" t="s">
        <v>112</v>
      </c>
      <c r="Q164" s="821"/>
      <c r="R164" s="732"/>
      <c r="S164" s="1485"/>
      <c r="T164" s="1543"/>
      <c r="U164" s="1543"/>
      <c r="V164" s="1543"/>
      <c r="W164" s="1543"/>
      <c r="X164" s="1543"/>
      <c r="Y164" s="1543"/>
      <c r="Z164" s="1543"/>
      <c r="AA164" s="1543"/>
      <c r="AB164" s="1544"/>
      <c r="AC164" s="732"/>
    </row>
    <row r="165" spans="1:29" ht="16.5" customHeight="1" thickBot="1" x14ac:dyDescent="0.35">
      <c r="A165" s="10"/>
      <c r="B165" s="1489" t="str">
        <f>'Budget Worksheet '!B47</f>
        <v>Crisis Benefits</v>
      </c>
      <c r="C165" s="1489"/>
      <c r="D165" s="1489"/>
      <c r="E165" s="13"/>
      <c r="F165" s="13"/>
      <c r="G165" s="1480" t="s">
        <v>328</v>
      </c>
      <c r="H165" s="1480"/>
      <c r="I165" s="1480"/>
      <c r="J165" s="1481">
        <f>'Budget Worksheet '!C47</f>
        <v>0</v>
      </c>
      <c r="K165" s="1481"/>
      <c r="L165" s="11"/>
      <c r="M165" s="732"/>
      <c r="N165" s="718">
        <f>J165</f>
        <v>0</v>
      </c>
      <c r="O165" s="718">
        <f>AB165</f>
        <v>0</v>
      </c>
      <c r="P165" s="718">
        <f>N165-O165</f>
        <v>0</v>
      </c>
      <c r="Q165" s="750" t="s">
        <v>2</v>
      </c>
      <c r="R165" s="732"/>
      <c r="S165" s="737" t="str">
        <f>B165</f>
        <v>Crisis Benefits</v>
      </c>
      <c r="T165" s="732"/>
      <c r="U165" s="732"/>
      <c r="V165" s="732"/>
      <c r="W165" s="732"/>
      <c r="X165" s="732"/>
      <c r="Y165" s="732"/>
      <c r="Z165" s="732"/>
      <c r="AA165" s="745" t="s">
        <v>332</v>
      </c>
      <c r="AB165" s="815">
        <v>0</v>
      </c>
      <c r="AC165" s="732"/>
    </row>
    <row r="166" spans="1:29" ht="38.1" customHeight="1" thickBot="1" x14ac:dyDescent="0.3">
      <c r="A166" s="10"/>
      <c r="B166" s="1482"/>
      <c r="C166" s="1543"/>
      <c r="D166" s="1543"/>
      <c r="E166" s="1543"/>
      <c r="F166" s="1543"/>
      <c r="G166" s="1543"/>
      <c r="H166" s="1543"/>
      <c r="I166" s="1543"/>
      <c r="J166" s="1543"/>
      <c r="K166" s="1544"/>
      <c r="L166" s="11"/>
      <c r="M166" s="732"/>
      <c r="N166" s="726" t="str">
        <f>N7</f>
        <v>Proposed Contract</v>
      </c>
      <c r="O166" s="726" t="str">
        <f>O7</f>
        <v>Previous Contract</v>
      </c>
      <c r="P166" s="726" t="s">
        <v>112</v>
      </c>
      <c r="Q166" s="821"/>
      <c r="R166" s="732"/>
      <c r="S166" s="1485"/>
      <c r="T166" s="1543"/>
      <c r="U166" s="1543"/>
      <c r="V166" s="1543"/>
      <c r="W166" s="1543"/>
      <c r="X166" s="1543"/>
      <c r="Y166" s="1543"/>
      <c r="Z166" s="1543"/>
      <c r="AA166" s="1543"/>
      <c r="AB166" s="1544"/>
      <c r="AC166" s="732"/>
    </row>
    <row r="167" spans="1:29" ht="16.2" thickBot="1" x14ac:dyDescent="0.35">
      <c r="A167" s="10"/>
      <c r="B167" s="1489" t="str">
        <f>'Budget Worksheet '!B48</f>
        <v>Cooling Benefits</v>
      </c>
      <c r="C167" s="1489"/>
      <c r="D167" s="1489"/>
      <c r="E167" s="1578"/>
      <c r="F167" s="13"/>
      <c r="G167" s="1480" t="s">
        <v>328</v>
      </c>
      <c r="H167" s="1480"/>
      <c r="I167" s="1480"/>
      <c r="J167" s="1481">
        <f>'Budget Worksheet '!C48</f>
        <v>0</v>
      </c>
      <c r="K167" s="1481"/>
      <c r="L167" s="11"/>
      <c r="M167" s="732"/>
      <c r="N167" s="718">
        <f>J167</f>
        <v>0</v>
      </c>
      <c r="O167" s="718">
        <f>AB167</f>
        <v>0</v>
      </c>
      <c r="P167" s="718">
        <f>N167-O167</f>
        <v>0</v>
      </c>
      <c r="Q167" s="750" t="s">
        <v>2</v>
      </c>
      <c r="R167" s="732"/>
      <c r="S167" s="737" t="str">
        <f>B167</f>
        <v>Cooling Benefits</v>
      </c>
      <c r="T167" s="732"/>
      <c r="U167" s="732"/>
      <c r="V167" s="732"/>
      <c r="W167" s="732"/>
      <c r="X167" s="732"/>
      <c r="Y167" s="732"/>
      <c r="Z167" s="732"/>
      <c r="AA167" s="745" t="s">
        <v>332</v>
      </c>
      <c r="AB167" s="815">
        <v>0</v>
      </c>
      <c r="AC167" s="732"/>
    </row>
    <row r="168" spans="1:29" ht="32.85" customHeight="1" thickBot="1" x14ac:dyDescent="0.3">
      <c r="A168" s="10"/>
      <c r="B168" s="1482"/>
      <c r="C168" s="1543"/>
      <c r="D168" s="1543"/>
      <c r="E168" s="1543"/>
      <c r="F168" s="1543"/>
      <c r="G168" s="1543"/>
      <c r="H168" s="1543"/>
      <c r="I168" s="1543"/>
      <c r="J168" s="1543"/>
      <c r="K168" s="1544"/>
      <c r="L168" s="11"/>
      <c r="M168" s="732"/>
      <c r="N168" s="713"/>
      <c r="O168" s="713"/>
      <c r="P168" s="723"/>
      <c r="Q168" s="759"/>
      <c r="R168" s="732"/>
      <c r="S168" s="1485"/>
      <c r="T168" s="1543"/>
      <c r="U168" s="1543"/>
      <c r="V168" s="1543"/>
      <c r="W168" s="1543"/>
      <c r="X168" s="1543"/>
      <c r="Y168" s="1543"/>
      <c r="Z168" s="1543"/>
      <c r="AA168" s="1543"/>
      <c r="AB168" s="1544"/>
      <c r="AC168" s="732"/>
    </row>
    <row r="169" spans="1:29" ht="15" customHeight="1" thickBot="1" x14ac:dyDescent="0.3">
      <c r="A169" s="15"/>
      <c r="B169" s="52"/>
      <c r="C169" s="52"/>
      <c r="D169" s="52"/>
      <c r="E169" s="52"/>
      <c r="F169" s="16"/>
      <c r="G169" s="16"/>
      <c r="H169" s="16"/>
      <c r="I169" s="16"/>
      <c r="J169" s="1488"/>
      <c r="K169" s="1488"/>
      <c r="L169" s="17"/>
      <c r="M169" s="732"/>
      <c r="N169" s="713"/>
      <c r="O169" s="713"/>
      <c r="P169" s="723"/>
      <c r="Q169" s="717"/>
      <c r="R169" s="732"/>
      <c r="S169" s="732"/>
      <c r="T169" s="732"/>
      <c r="U169" s="732"/>
      <c r="V169" s="732"/>
      <c r="W169" s="732"/>
      <c r="X169" s="732"/>
      <c r="Y169" s="732"/>
      <c r="Z169" s="732"/>
      <c r="AA169" s="732"/>
      <c r="AB169" s="732"/>
      <c r="AC169" s="732"/>
    </row>
    <row r="170" spans="1:29" ht="8.85" customHeight="1" x14ac:dyDescent="0.25">
      <c r="A170" s="7"/>
      <c r="B170" s="54"/>
      <c r="C170" s="54"/>
      <c r="D170" s="54"/>
      <c r="E170" s="33"/>
      <c r="F170" s="33"/>
      <c r="G170" s="33"/>
      <c r="H170" s="33"/>
      <c r="I170" s="33"/>
      <c r="J170" s="33"/>
      <c r="K170" s="33"/>
      <c r="L170" s="9"/>
      <c r="M170" s="732"/>
      <c r="N170" s="713"/>
      <c r="O170" s="713"/>
      <c r="P170" s="723"/>
      <c r="Q170" s="717"/>
      <c r="R170" s="732"/>
      <c r="S170" s="732"/>
      <c r="T170" s="732"/>
      <c r="U170" s="732"/>
      <c r="V170" s="732"/>
      <c r="W170" s="732"/>
      <c r="X170" s="732"/>
      <c r="Y170" s="732"/>
      <c r="Z170" s="732"/>
      <c r="AA170" s="732"/>
      <c r="AB170" s="732"/>
      <c r="AC170" s="732"/>
    </row>
    <row r="171" spans="1:29" ht="19.5" customHeight="1" x14ac:dyDescent="0.25">
      <c r="A171" s="42" t="str">
        <f>A158</f>
        <v>C-6</v>
      </c>
      <c r="B171" s="1490" t="str">
        <f>B158</f>
        <v>Equipment &amp; Other Direct Costs</v>
      </c>
      <c r="C171" s="1490"/>
      <c r="D171" s="1674"/>
      <c r="E171" s="1674"/>
      <c r="F171" s="46" t="s">
        <v>86</v>
      </c>
      <c r="G171" s="1480"/>
      <c r="H171" s="1480"/>
      <c r="I171" s="1480"/>
      <c r="J171" s="1675"/>
      <c r="K171" s="1675"/>
      <c r="L171" s="55"/>
      <c r="M171" s="732"/>
      <c r="N171" s="713"/>
      <c r="O171" s="713"/>
      <c r="P171" s="723"/>
      <c r="Q171" s="752"/>
      <c r="R171" s="732"/>
      <c r="S171" s="732"/>
      <c r="T171" s="732"/>
      <c r="U171" s="732"/>
      <c r="V171" s="732"/>
      <c r="W171" s="732"/>
      <c r="X171" s="732"/>
      <c r="Y171" s="732"/>
      <c r="Z171" s="732"/>
      <c r="AA171" s="732"/>
      <c r="AB171" s="732"/>
      <c r="AC171" s="732"/>
    </row>
    <row r="172" spans="1:29" ht="5.25" customHeight="1" x14ac:dyDescent="0.25">
      <c r="A172" s="42"/>
      <c r="B172" s="32"/>
      <c r="C172" s="32"/>
      <c r="D172" s="46"/>
      <c r="E172" s="46"/>
      <c r="F172" s="46"/>
      <c r="G172" s="31"/>
      <c r="H172" s="31"/>
      <c r="I172" s="31"/>
      <c r="J172" s="38"/>
      <c r="K172" s="38"/>
      <c r="L172" s="55"/>
      <c r="M172" s="732"/>
      <c r="N172" s="713"/>
      <c r="O172" s="713"/>
      <c r="P172" s="723"/>
      <c r="Q172" s="717"/>
      <c r="R172" s="732"/>
      <c r="S172" s="732"/>
      <c r="T172" s="732"/>
      <c r="U172" s="732"/>
      <c r="V172" s="732"/>
      <c r="W172" s="732"/>
      <c r="X172" s="732"/>
      <c r="Y172" s="732"/>
      <c r="Z172" s="732"/>
      <c r="AA172" s="732"/>
      <c r="AB172" s="732"/>
      <c r="AC172" s="732"/>
    </row>
    <row r="173" spans="1:29" ht="11.25" customHeight="1" thickBot="1" x14ac:dyDescent="0.3">
      <c r="A173" s="42"/>
      <c r="B173" s="1573" t="s">
        <v>105</v>
      </c>
      <c r="C173" s="1573"/>
      <c r="D173" s="1573"/>
      <c r="E173" s="1573"/>
      <c r="F173" s="1573"/>
      <c r="G173" s="1573"/>
      <c r="H173" s="1573"/>
      <c r="I173" s="1573"/>
      <c r="J173" s="1573"/>
      <c r="K173" s="1573"/>
      <c r="L173" s="55"/>
      <c r="M173" s="732"/>
      <c r="N173" s="726" t="str">
        <f>N7</f>
        <v>Proposed Contract</v>
      </c>
      <c r="O173" s="726" t="str">
        <f>O7</f>
        <v>Previous Contract</v>
      </c>
      <c r="P173" s="726" t="s">
        <v>112</v>
      </c>
      <c r="Q173" s="717"/>
      <c r="R173" s="732"/>
      <c r="S173" s="732"/>
      <c r="T173" s="732"/>
      <c r="U173" s="732"/>
      <c r="V173" s="732"/>
      <c r="W173" s="732"/>
      <c r="X173" s="732"/>
      <c r="Y173" s="732"/>
      <c r="Z173" s="732"/>
      <c r="AA173" s="732"/>
      <c r="AB173" s="732"/>
      <c r="AC173" s="732"/>
    </row>
    <row r="174" spans="1:29" ht="15.75" customHeight="1" thickBot="1" x14ac:dyDescent="0.3">
      <c r="A174" s="42"/>
      <c r="B174" s="77" t="s">
        <v>106</v>
      </c>
      <c r="C174" s="13"/>
      <c r="D174" s="13"/>
      <c r="E174" s="13"/>
      <c r="F174" s="13"/>
      <c r="G174" s="13"/>
      <c r="H174" s="13"/>
      <c r="I174" s="13"/>
      <c r="J174" s="51"/>
      <c r="K174" s="51"/>
      <c r="L174" s="55"/>
      <c r="M174" s="732"/>
      <c r="N174" s="718">
        <f>J175</f>
        <v>0</v>
      </c>
      <c r="O174" s="718">
        <f>AB174</f>
        <v>0</v>
      </c>
      <c r="P174" s="718">
        <f>N174-O174</f>
        <v>0</v>
      </c>
      <c r="Q174" s="750" t="s">
        <v>2</v>
      </c>
      <c r="R174" s="732"/>
      <c r="S174" s="737" t="str">
        <f>B175</f>
        <v>Blankets</v>
      </c>
      <c r="T174" s="732"/>
      <c r="U174" s="732"/>
      <c r="V174" s="732"/>
      <c r="W174" s="732"/>
      <c r="X174" s="732"/>
      <c r="Y174" s="732"/>
      <c r="Z174" s="732"/>
      <c r="AA174" s="745" t="s">
        <v>332</v>
      </c>
      <c r="AB174" s="815">
        <v>0</v>
      </c>
      <c r="AC174" s="732"/>
    </row>
    <row r="175" spans="1:29" ht="19.5" customHeight="1" thickBot="1" x14ac:dyDescent="0.35">
      <c r="A175" s="42"/>
      <c r="B175" s="1561" t="str">
        <f>'Budget Worksheet '!B49</f>
        <v>Blankets</v>
      </c>
      <c r="C175" s="1561"/>
      <c r="D175" s="1561"/>
      <c r="E175" s="50"/>
      <c r="F175" s="49"/>
      <c r="G175" s="1480" t="s">
        <v>328</v>
      </c>
      <c r="H175" s="1480"/>
      <c r="I175" s="1480"/>
      <c r="J175" s="1476">
        <f>'Budget Worksheet '!C49</f>
        <v>0</v>
      </c>
      <c r="K175" s="1476"/>
      <c r="L175" s="55"/>
      <c r="M175" s="732"/>
      <c r="N175" s="713"/>
      <c r="O175" s="713"/>
      <c r="P175" s="723"/>
      <c r="Q175" s="759"/>
      <c r="R175" s="732"/>
      <c r="S175" s="1692"/>
      <c r="T175" s="1693"/>
      <c r="U175" s="1693"/>
      <c r="V175" s="1693"/>
      <c r="W175" s="1693"/>
      <c r="X175" s="1693"/>
      <c r="Y175" s="1693"/>
      <c r="Z175" s="1693"/>
      <c r="AA175" s="1693"/>
      <c r="AB175" s="1694"/>
      <c r="AC175" s="732"/>
    </row>
    <row r="176" spans="1:29" ht="54" customHeight="1" thickBot="1" x14ac:dyDescent="0.3">
      <c r="A176" s="10"/>
      <c r="B176" s="1485"/>
      <c r="C176" s="1543"/>
      <c r="D176" s="1543"/>
      <c r="E176" s="1543"/>
      <c r="F176" s="1543"/>
      <c r="G176" s="1543"/>
      <c r="H176" s="1543"/>
      <c r="I176" s="1543"/>
      <c r="J176" s="1543"/>
      <c r="K176" s="1544"/>
      <c r="L176" s="11"/>
      <c r="M176" s="732"/>
      <c r="N176" s="726" t="str">
        <f>N7</f>
        <v>Proposed Contract</v>
      </c>
      <c r="O176" s="726" t="str">
        <f>O7</f>
        <v>Previous Contract</v>
      </c>
      <c r="P176" s="726" t="s">
        <v>112</v>
      </c>
      <c r="Q176" s="759"/>
      <c r="R176" s="732"/>
      <c r="S176" s="1695"/>
      <c r="T176" s="1696"/>
      <c r="U176" s="1696"/>
      <c r="V176" s="1696"/>
      <c r="W176" s="1696"/>
      <c r="X176" s="1696"/>
      <c r="Y176" s="1696"/>
      <c r="Z176" s="1696"/>
      <c r="AA176" s="1696"/>
      <c r="AB176" s="1697"/>
      <c r="AC176" s="732"/>
    </row>
    <row r="177" spans="1:32" ht="16.2" thickBot="1" x14ac:dyDescent="0.35">
      <c r="A177" s="10"/>
      <c r="B177" s="1561" t="str">
        <f>'Budget Worksheet '!B50</f>
        <v>Fans</v>
      </c>
      <c r="C177" s="1561"/>
      <c r="D177" s="1561"/>
      <c r="E177" s="13"/>
      <c r="F177" s="16"/>
      <c r="G177" s="1574" t="s">
        <v>328</v>
      </c>
      <c r="H177" s="1574"/>
      <c r="I177" s="1574"/>
      <c r="J177" s="1570">
        <f>'Budget Worksheet '!C50</f>
        <v>0</v>
      </c>
      <c r="K177" s="1570"/>
      <c r="L177" s="11"/>
      <c r="M177" s="732"/>
      <c r="N177" s="718">
        <f>J177</f>
        <v>0</v>
      </c>
      <c r="O177" s="718">
        <f>AB177</f>
        <v>0</v>
      </c>
      <c r="P177" s="718">
        <f>N177-O177</f>
        <v>0</v>
      </c>
      <c r="Q177" s="750" t="s">
        <v>2</v>
      </c>
      <c r="R177" s="732"/>
      <c r="S177" s="737" t="str">
        <f>B177</f>
        <v>Fans</v>
      </c>
      <c r="T177" s="732"/>
      <c r="U177" s="732"/>
      <c r="V177" s="732"/>
      <c r="W177" s="732"/>
      <c r="X177" s="732"/>
      <c r="Y177" s="732"/>
      <c r="Z177" s="732"/>
      <c r="AA177" s="745" t="s">
        <v>332</v>
      </c>
      <c r="AB177" s="817">
        <v>0</v>
      </c>
      <c r="AC177" s="732"/>
      <c r="AF177">
        <v>0</v>
      </c>
    </row>
    <row r="178" spans="1:32" ht="23.1" customHeight="1" thickBot="1" x14ac:dyDescent="0.3">
      <c r="A178" s="10"/>
      <c r="B178" s="1485"/>
      <c r="C178" s="1543"/>
      <c r="D178" s="1543"/>
      <c r="E178" s="1543"/>
      <c r="F178" s="1543"/>
      <c r="G178" s="1543"/>
      <c r="H178" s="1543"/>
      <c r="I178" s="1543"/>
      <c r="J178" s="1543"/>
      <c r="K178" s="1544"/>
      <c r="L178" s="11"/>
      <c r="M178" s="732"/>
      <c r="N178" s="726" t="str">
        <f>N7</f>
        <v>Proposed Contract</v>
      </c>
      <c r="O178" s="726" t="str">
        <f>O7</f>
        <v>Previous Contract</v>
      </c>
      <c r="P178" s="726" t="s">
        <v>112</v>
      </c>
      <c r="Q178" s="759"/>
      <c r="R178" s="732"/>
      <c r="S178" s="1485"/>
      <c r="T178" s="1543"/>
      <c r="U178" s="1543"/>
      <c r="V178" s="1543"/>
      <c r="W178" s="1543"/>
      <c r="X178" s="1543"/>
      <c r="Y178" s="1543"/>
      <c r="Z178" s="1543"/>
      <c r="AA178" s="1543"/>
      <c r="AB178" s="1544"/>
      <c r="AC178" s="732"/>
    </row>
    <row r="179" spans="1:32" ht="16.5" hidden="1" customHeight="1" thickBot="1" x14ac:dyDescent="0.35">
      <c r="A179" s="10"/>
      <c r="B179" s="1576" t="str">
        <f>'Budget Worksheet '!B54</f>
        <v>Other (specify)</v>
      </c>
      <c r="C179" s="1576"/>
      <c r="D179" s="1576"/>
      <c r="E179" s="1577"/>
      <c r="F179" s="1577"/>
      <c r="G179" s="1575" t="s">
        <v>145</v>
      </c>
      <c r="H179" s="1575"/>
      <c r="I179" s="1575"/>
      <c r="J179" s="1564">
        <f>SUM('Budget Worksheet '!D54:H54)</f>
        <v>0</v>
      </c>
      <c r="K179" s="1564"/>
      <c r="L179" s="11"/>
      <c r="M179" s="732"/>
      <c r="N179" s="713"/>
      <c r="O179" s="713"/>
      <c r="P179" s="723"/>
      <c r="Q179" s="759"/>
      <c r="R179" s="732"/>
      <c r="S179" s="732"/>
      <c r="T179" s="732"/>
      <c r="U179" s="732"/>
      <c r="V179" s="732"/>
      <c r="W179" s="732"/>
      <c r="X179" s="732"/>
      <c r="Y179" s="732"/>
      <c r="Z179" s="732"/>
      <c r="AA179" s="732"/>
      <c r="AB179" s="732"/>
      <c r="AC179" s="732"/>
    </row>
    <row r="180" spans="1:32" ht="70.349999999999994" hidden="1" customHeight="1" thickBot="1" x14ac:dyDescent="0.3">
      <c r="A180" s="10"/>
      <c r="B180" s="1579"/>
      <c r="C180" s="1580"/>
      <c r="D180" s="1580"/>
      <c r="E180" s="1580"/>
      <c r="F180" s="1580"/>
      <c r="G180" s="1580"/>
      <c r="H180" s="1580"/>
      <c r="I180" s="1580"/>
      <c r="J180" s="1580"/>
      <c r="K180" s="1581"/>
      <c r="L180" s="11"/>
      <c r="M180" s="732"/>
      <c r="N180" s="713"/>
      <c r="O180" s="713"/>
      <c r="P180" s="723"/>
      <c r="Q180" s="759"/>
      <c r="R180" s="732"/>
      <c r="S180" s="732"/>
      <c r="T180" s="732"/>
      <c r="U180" s="732"/>
      <c r="V180" s="732"/>
      <c r="W180" s="732"/>
      <c r="X180" s="732"/>
      <c r="Y180" s="732"/>
      <c r="Z180" s="732"/>
      <c r="AA180" s="732"/>
      <c r="AB180" s="732"/>
      <c r="AC180" s="732"/>
    </row>
    <row r="181" spans="1:32" ht="12.75" hidden="1" customHeight="1" x14ac:dyDescent="0.25">
      <c r="A181" s="7"/>
      <c r="B181" s="10"/>
      <c r="C181" s="1579"/>
      <c r="D181" s="1580"/>
      <c r="E181" s="1580"/>
      <c r="F181" s="1580"/>
      <c r="G181" s="1580"/>
      <c r="H181" s="1580"/>
      <c r="I181" s="1580"/>
      <c r="J181" s="1580"/>
      <c r="K181" s="1580"/>
      <c r="L181" s="1581"/>
      <c r="M181" s="11"/>
      <c r="N181" s="732"/>
      <c r="O181" s="726">
        <f>O11</f>
        <v>0</v>
      </c>
      <c r="P181" s="726">
        <f>P11</f>
        <v>0</v>
      </c>
      <c r="Q181" s="770" t="s">
        <v>112</v>
      </c>
      <c r="R181" s="717"/>
      <c r="S181" s="732"/>
      <c r="T181" s="1579"/>
      <c r="U181" s="1580"/>
      <c r="V181" s="1580"/>
      <c r="W181" s="1580"/>
      <c r="X181" s="1580"/>
      <c r="Y181" s="1580"/>
      <c r="Z181" s="1580"/>
      <c r="AA181" s="1580"/>
      <c r="AB181" s="1580"/>
      <c r="AC181" s="1581"/>
      <c r="AD181" s="732"/>
    </row>
    <row r="182" spans="1:32" ht="13.5" hidden="1" customHeight="1" thickBot="1" x14ac:dyDescent="0.3">
      <c r="A182" s="10"/>
      <c r="B182" s="1691" t="s">
        <v>94</v>
      </c>
      <c r="C182" s="1691"/>
      <c r="D182" s="1691"/>
      <c r="E182" s="1691"/>
      <c r="F182" s="1691"/>
      <c r="G182" s="1691"/>
      <c r="H182" s="16"/>
      <c r="I182" s="16"/>
      <c r="J182" s="1570">
        <f>'Final Budget'!C24</f>
        <v>0</v>
      </c>
      <c r="K182" s="1570"/>
      <c r="L182" s="11"/>
      <c r="Q182" s="763"/>
    </row>
    <row r="183" spans="1:32" ht="90" hidden="1" customHeight="1" thickBot="1" x14ac:dyDescent="0.3">
      <c r="A183" s="10"/>
      <c r="B183" s="1579"/>
      <c r="C183" s="1580"/>
      <c r="D183" s="1580"/>
      <c r="E183" s="1580"/>
      <c r="F183" s="1580"/>
      <c r="G183" s="1580"/>
      <c r="H183" s="1580"/>
      <c r="I183" s="1580"/>
      <c r="J183" s="1580"/>
      <c r="K183" s="1581"/>
      <c r="L183" s="11"/>
      <c r="Q183" s="763"/>
    </row>
    <row r="184" spans="1:32" ht="14.1" hidden="1" customHeight="1" x14ac:dyDescent="0.25">
      <c r="A184" s="10"/>
      <c r="B184" s="1689"/>
      <c r="C184" s="1689"/>
      <c r="D184" s="1689"/>
      <c r="E184" s="1690"/>
      <c r="F184" s="1690"/>
      <c r="G184" s="1690"/>
      <c r="H184" s="1690"/>
      <c r="I184" s="1690"/>
      <c r="J184" s="1690"/>
      <c r="K184" s="1690"/>
      <c r="L184" s="11"/>
      <c r="Q184" s="763"/>
    </row>
    <row r="185" spans="1:32" ht="14.1" hidden="1" customHeight="1" x14ac:dyDescent="0.25">
      <c r="A185" s="10"/>
      <c r="B185" s="50"/>
      <c r="C185" s="50"/>
      <c r="D185" s="50"/>
      <c r="E185" s="40"/>
      <c r="F185" s="40"/>
      <c r="G185" s="40"/>
      <c r="H185" s="40"/>
      <c r="I185" s="40"/>
      <c r="J185" s="40"/>
      <c r="K185" s="40"/>
      <c r="L185" s="11"/>
      <c r="Q185" s="763"/>
    </row>
    <row r="186" spans="1:32" ht="14.1" hidden="1" customHeight="1" thickBot="1" x14ac:dyDescent="0.3">
      <c r="A186" s="10"/>
      <c r="B186" s="1642" t="s">
        <v>95</v>
      </c>
      <c r="C186" s="1642"/>
      <c r="D186" s="1642"/>
      <c r="E186" s="1642"/>
      <c r="F186" s="1642"/>
      <c r="G186" s="1642"/>
      <c r="H186" s="56"/>
      <c r="I186" s="56"/>
      <c r="J186" s="1570">
        <f>'Final Budget'!C17</f>
        <v>0</v>
      </c>
      <c r="K186" s="1570"/>
      <c r="L186" s="11"/>
      <c r="Q186" s="763"/>
    </row>
    <row r="187" spans="1:32" ht="90" hidden="1" customHeight="1" thickBot="1" x14ac:dyDescent="0.3">
      <c r="A187" s="10"/>
      <c r="B187" s="1579"/>
      <c r="C187" s="1580"/>
      <c r="D187" s="1580"/>
      <c r="E187" s="1580"/>
      <c r="F187" s="1580"/>
      <c r="G187" s="1580"/>
      <c r="H187" s="1580"/>
      <c r="I187" s="1580"/>
      <c r="J187" s="1580"/>
      <c r="K187" s="1581"/>
      <c r="L187" s="11"/>
      <c r="Q187" s="763"/>
    </row>
    <row r="188" spans="1:32" ht="13.8" hidden="1" thickBot="1" x14ac:dyDescent="0.3">
      <c r="A188" s="10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1"/>
      <c r="Q188" s="763"/>
    </row>
    <row r="189" spans="1:32" ht="13.8" hidden="1" thickBot="1" x14ac:dyDescent="0.3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9"/>
      <c r="Q189" s="763"/>
    </row>
    <row r="190" spans="1:32" ht="16.2" hidden="1" thickBot="1" x14ac:dyDescent="0.35">
      <c r="A190" s="35" t="s">
        <v>73</v>
      </c>
      <c r="B190" s="36"/>
      <c r="C190" s="1489" t="s">
        <v>74</v>
      </c>
      <c r="D190" s="1489"/>
      <c r="E190" s="1489"/>
      <c r="F190" s="1489"/>
      <c r="G190" s="1489"/>
      <c r="H190" s="1489"/>
      <c r="I190" s="1489"/>
      <c r="J190" s="1675"/>
      <c r="K190" s="1675"/>
      <c r="L190" s="11"/>
      <c r="Q190" s="763"/>
    </row>
    <row r="191" spans="1:32" ht="16.2" hidden="1" thickBot="1" x14ac:dyDescent="0.35">
      <c r="A191" s="35"/>
      <c r="B191" s="36"/>
      <c r="C191" s="34"/>
      <c r="D191" s="34"/>
      <c r="E191" s="34"/>
      <c r="F191" s="34"/>
      <c r="G191" s="34"/>
      <c r="H191" s="34"/>
      <c r="I191" s="34"/>
      <c r="J191" s="37"/>
      <c r="K191" s="37"/>
      <c r="L191" s="11"/>
      <c r="Q191" s="763"/>
    </row>
    <row r="192" spans="1:32" ht="16.2" hidden="1" thickBot="1" x14ac:dyDescent="0.35">
      <c r="A192" s="12"/>
      <c r="B192" s="1683" t="s">
        <v>150</v>
      </c>
      <c r="C192" s="1684"/>
      <c r="D192" s="1684"/>
      <c r="E192" s="1684"/>
      <c r="F192" s="1684"/>
      <c r="G192" s="1684"/>
      <c r="H192" s="1684"/>
      <c r="I192" s="1684"/>
      <c r="J192" s="1684"/>
      <c r="K192" s="1685"/>
      <c r="L192" s="11"/>
      <c r="Q192" s="763"/>
    </row>
    <row r="193" spans="1:17" ht="66" hidden="1" customHeight="1" thickBot="1" x14ac:dyDescent="0.3">
      <c r="A193" s="12"/>
      <c r="B193" s="1676" t="s">
        <v>151</v>
      </c>
      <c r="C193" s="1677"/>
      <c r="D193" s="1677"/>
      <c r="E193" s="1677"/>
      <c r="F193" s="1677"/>
      <c r="G193" s="1677"/>
      <c r="H193" s="1677"/>
      <c r="I193" s="1677"/>
      <c r="J193" s="1677"/>
      <c r="K193" s="1678"/>
      <c r="L193" s="11"/>
      <c r="Q193" s="763"/>
    </row>
    <row r="194" spans="1:17" ht="15.6" hidden="1" thickBot="1" x14ac:dyDescent="0.3">
      <c r="A194" s="12"/>
      <c r="B194" s="13"/>
      <c r="C194" s="13"/>
      <c r="D194" s="21"/>
      <c r="E194" s="13"/>
      <c r="F194" s="13"/>
      <c r="G194" s="13"/>
      <c r="H194" s="13"/>
      <c r="I194" s="13"/>
      <c r="J194" s="13"/>
      <c r="K194" s="13"/>
      <c r="L194" s="11"/>
      <c r="Q194" s="763"/>
    </row>
    <row r="195" spans="1:17" ht="15.75" hidden="1" customHeight="1" thickBot="1" x14ac:dyDescent="0.3">
      <c r="A195" s="12"/>
      <c r="B195" s="1556" t="s">
        <v>70</v>
      </c>
      <c r="C195" s="1556"/>
      <c r="D195" s="1556"/>
      <c r="E195" s="1556"/>
      <c r="F195" s="1556"/>
      <c r="G195" s="1556"/>
      <c r="H195" s="1556"/>
      <c r="I195" s="1556"/>
      <c r="J195" s="21"/>
      <c r="K195" s="21"/>
      <c r="L195" s="11"/>
      <c r="Q195" s="763"/>
    </row>
    <row r="196" spans="1:17" ht="15.75" hidden="1" customHeight="1" thickBot="1" x14ac:dyDescent="0.3">
      <c r="A196" s="10"/>
      <c r="B196" s="1557" t="s">
        <v>71</v>
      </c>
      <c r="C196" s="1558"/>
      <c r="D196" s="1558"/>
      <c r="E196" s="1558"/>
      <c r="F196" s="1558"/>
      <c r="G196" s="1558"/>
      <c r="H196" s="1558"/>
      <c r="I196" s="1559"/>
      <c r="J196" s="1679" t="s">
        <v>26</v>
      </c>
      <c r="K196" s="1680"/>
      <c r="L196" s="11"/>
      <c r="Q196" s="763"/>
    </row>
    <row r="197" spans="1:17" ht="13.8" hidden="1" thickBot="1" x14ac:dyDescent="0.3">
      <c r="A197" s="10"/>
      <c r="B197" s="1686"/>
      <c r="C197" s="1687"/>
      <c r="D197" s="1687"/>
      <c r="E197" s="1687"/>
      <c r="F197" s="1687"/>
      <c r="G197" s="1687"/>
      <c r="H197" s="1687"/>
      <c r="I197" s="1688"/>
      <c r="J197" s="1681"/>
      <c r="K197" s="1682"/>
      <c r="L197" s="11"/>
      <c r="Q197" s="763"/>
    </row>
    <row r="198" spans="1:17" ht="13.8" hidden="1" thickBot="1" x14ac:dyDescent="0.3">
      <c r="A198" s="10"/>
      <c r="B198" s="1705"/>
      <c r="C198" s="1703"/>
      <c r="D198" s="1703"/>
      <c r="E198" s="1703"/>
      <c r="F198" s="1703"/>
      <c r="G198" s="1703"/>
      <c r="H198" s="1703"/>
      <c r="I198" s="1704"/>
      <c r="J198" s="1706"/>
      <c r="K198" s="1707"/>
      <c r="L198" s="11"/>
      <c r="Q198" s="763"/>
    </row>
    <row r="199" spans="1:17" ht="13.8" hidden="1" thickBot="1" x14ac:dyDescent="0.3">
      <c r="A199" s="10"/>
      <c r="B199" s="1702"/>
      <c r="C199" s="1703"/>
      <c r="D199" s="1703"/>
      <c r="E199" s="1703"/>
      <c r="F199" s="1703"/>
      <c r="G199" s="1703"/>
      <c r="H199" s="1703"/>
      <c r="I199" s="1704"/>
      <c r="J199" s="1706"/>
      <c r="K199" s="1707"/>
      <c r="L199" s="11"/>
      <c r="Q199" s="763"/>
    </row>
    <row r="200" spans="1:17" ht="13.8" hidden="1" thickBot="1" x14ac:dyDescent="0.3">
      <c r="A200" s="10"/>
      <c r="B200" s="1705"/>
      <c r="C200" s="1703"/>
      <c r="D200" s="1703"/>
      <c r="E200" s="1703"/>
      <c r="F200" s="1703"/>
      <c r="G200" s="1703"/>
      <c r="H200" s="1703"/>
      <c r="I200" s="1704"/>
      <c r="J200" s="1700"/>
      <c r="K200" s="1701"/>
      <c r="L200" s="11"/>
      <c r="Q200" s="763"/>
    </row>
    <row r="201" spans="1:17" ht="13.8" hidden="1" thickBot="1" x14ac:dyDescent="0.3">
      <c r="A201" s="10"/>
      <c r="B201" s="1705"/>
      <c r="C201" s="1703"/>
      <c r="D201" s="1703"/>
      <c r="E201" s="1703"/>
      <c r="F201" s="1703"/>
      <c r="G201" s="1703"/>
      <c r="H201" s="1703"/>
      <c r="I201" s="1704"/>
      <c r="J201" s="1700"/>
      <c r="K201" s="1701"/>
      <c r="L201" s="11"/>
      <c r="Q201" s="763"/>
    </row>
    <row r="202" spans="1:17" ht="13.8" hidden="1" thickBot="1" x14ac:dyDescent="0.3">
      <c r="A202" s="10"/>
      <c r="B202" s="1702"/>
      <c r="C202" s="1703"/>
      <c r="D202" s="1703"/>
      <c r="E202" s="1703"/>
      <c r="F202" s="1703"/>
      <c r="G202" s="1703"/>
      <c r="H202" s="1703"/>
      <c r="I202" s="1704"/>
      <c r="J202" s="1700"/>
      <c r="K202" s="1701"/>
      <c r="L202" s="11"/>
      <c r="Q202" s="763"/>
    </row>
    <row r="203" spans="1:17" ht="13.8" hidden="1" thickBot="1" x14ac:dyDescent="0.3">
      <c r="A203" s="10"/>
      <c r="B203" s="1702"/>
      <c r="C203" s="1703"/>
      <c r="D203" s="1703"/>
      <c r="E203" s="1703"/>
      <c r="F203" s="1703"/>
      <c r="G203" s="1703"/>
      <c r="H203" s="1703"/>
      <c r="I203" s="1704"/>
      <c r="J203" s="1700"/>
      <c r="K203" s="1701"/>
      <c r="L203" s="11"/>
      <c r="Q203" s="763"/>
    </row>
    <row r="204" spans="1:17" ht="13.8" hidden="1" thickBot="1" x14ac:dyDescent="0.3">
      <c r="A204" s="10"/>
      <c r="B204" s="1702"/>
      <c r="C204" s="1703"/>
      <c r="D204" s="1703"/>
      <c r="E204" s="1703"/>
      <c r="F204" s="1703"/>
      <c r="G204" s="1703"/>
      <c r="H204" s="1703"/>
      <c r="I204" s="1704"/>
      <c r="J204" s="1700"/>
      <c r="K204" s="1701"/>
      <c r="L204" s="11"/>
      <c r="Q204" s="763"/>
    </row>
    <row r="205" spans="1:17" ht="13.8" hidden="1" thickBot="1" x14ac:dyDescent="0.3">
      <c r="A205" s="10"/>
      <c r="B205" s="1702"/>
      <c r="C205" s="1703"/>
      <c r="D205" s="1703"/>
      <c r="E205" s="1703"/>
      <c r="F205" s="1703"/>
      <c r="G205" s="1703"/>
      <c r="H205" s="1703"/>
      <c r="I205" s="1704"/>
      <c r="J205" s="1700"/>
      <c r="K205" s="1701"/>
      <c r="L205" s="11"/>
      <c r="Q205" s="763"/>
    </row>
    <row r="206" spans="1:17" ht="13.8" hidden="1" thickBot="1" x14ac:dyDescent="0.3">
      <c r="A206" s="10"/>
      <c r="B206" s="1702"/>
      <c r="C206" s="1703"/>
      <c r="D206" s="1703"/>
      <c r="E206" s="1703"/>
      <c r="F206" s="1703"/>
      <c r="G206" s="1703"/>
      <c r="H206" s="1703"/>
      <c r="I206" s="1704"/>
      <c r="J206" s="1700"/>
      <c r="K206" s="1701"/>
      <c r="L206" s="11"/>
      <c r="Q206" s="763"/>
    </row>
    <row r="207" spans="1:17" ht="15.6" hidden="1" thickBot="1" x14ac:dyDescent="0.3">
      <c r="A207" s="12"/>
      <c r="B207" s="1702"/>
      <c r="C207" s="1703"/>
      <c r="D207" s="1703"/>
      <c r="E207" s="1703"/>
      <c r="F207" s="1703"/>
      <c r="G207" s="1703"/>
      <c r="H207" s="1703"/>
      <c r="I207" s="1704"/>
      <c r="J207" s="1700"/>
      <c r="K207" s="1701"/>
      <c r="L207" s="11"/>
      <c r="Q207" s="763"/>
    </row>
    <row r="208" spans="1:17" ht="13.8" hidden="1" thickBot="1" x14ac:dyDescent="0.3">
      <c r="A208" s="10"/>
      <c r="B208" s="1710"/>
      <c r="C208" s="1711"/>
      <c r="D208" s="1711"/>
      <c r="E208" s="1711"/>
      <c r="F208" s="1711"/>
      <c r="G208" s="1711"/>
      <c r="H208" s="1711"/>
      <c r="I208" s="1712"/>
      <c r="J208" s="1708"/>
      <c r="K208" s="1709"/>
      <c r="L208" s="11"/>
      <c r="Q208" s="763"/>
    </row>
    <row r="209" spans="1:17" ht="13.8" hidden="1" thickBot="1" x14ac:dyDescent="0.3">
      <c r="A209" s="10"/>
      <c r="B209" s="1522" t="s">
        <v>14</v>
      </c>
      <c r="C209" s="1523"/>
      <c r="D209" s="1523"/>
      <c r="E209" s="1523"/>
      <c r="F209" s="1523"/>
      <c r="G209" s="1523"/>
      <c r="H209" s="1523"/>
      <c r="I209" s="1524"/>
      <c r="J209" s="1554">
        <f>SUM(J197:K208)</f>
        <v>0</v>
      </c>
      <c r="K209" s="1555"/>
      <c r="L209" s="11"/>
      <c r="Q209" s="763"/>
    </row>
    <row r="210" spans="1:17" ht="13.8" hidden="1" thickBot="1" x14ac:dyDescent="0.3">
      <c r="A210" s="10"/>
      <c r="B210" s="14"/>
      <c r="C210" s="14"/>
      <c r="D210" s="13"/>
      <c r="E210" s="13"/>
      <c r="F210" s="13"/>
      <c r="G210" s="13"/>
      <c r="H210" s="13"/>
      <c r="I210" s="13"/>
      <c r="J210" s="13"/>
      <c r="K210" s="13"/>
      <c r="L210" s="11"/>
      <c r="Q210" s="763"/>
    </row>
    <row r="211" spans="1:17" ht="15.75" hidden="1" customHeight="1" thickBot="1" x14ac:dyDescent="0.3">
      <c r="A211" s="12"/>
      <c r="B211" s="1556" t="s">
        <v>72</v>
      </c>
      <c r="C211" s="1556"/>
      <c r="D211" s="1556"/>
      <c r="E211" s="1556"/>
      <c r="F211" s="1556"/>
      <c r="G211" s="1556"/>
      <c r="H211" s="1556"/>
      <c r="I211" s="1556"/>
      <c r="J211" s="23"/>
      <c r="K211" s="23"/>
      <c r="L211" s="11"/>
      <c r="Q211" s="763"/>
    </row>
    <row r="212" spans="1:17" ht="14.1" hidden="1" customHeight="1" thickBot="1" x14ac:dyDescent="0.3">
      <c r="A212" s="10"/>
      <c r="B212" s="1557" t="s">
        <v>71</v>
      </c>
      <c r="C212" s="1558"/>
      <c r="D212" s="1558"/>
      <c r="E212" s="1558"/>
      <c r="F212" s="1558"/>
      <c r="G212" s="1558"/>
      <c r="H212" s="1558"/>
      <c r="I212" s="1559"/>
      <c r="J212" s="1679" t="s">
        <v>26</v>
      </c>
      <c r="K212" s="1680"/>
      <c r="L212" s="11"/>
      <c r="Q212" s="763"/>
    </row>
    <row r="213" spans="1:17" ht="13.8" hidden="1" thickBot="1" x14ac:dyDescent="0.3">
      <c r="A213" s="10"/>
      <c r="B213" s="1686"/>
      <c r="C213" s="1687"/>
      <c r="D213" s="1687"/>
      <c r="E213" s="1687"/>
      <c r="F213" s="1687"/>
      <c r="G213" s="1687"/>
      <c r="H213" s="1687"/>
      <c r="I213" s="1688"/>
      <c r="J213" s="1715"/>
      <c r="K213" s="1716"/>
      <c r="L213" s="11"/>
      <c r="Q213" s="763"/>
    </row>
    <row r="214" spans="1:17" ht="13.8" hidden="1" thickBot="1" x14ac:dyDescent="0.3">
      <c r="A214" s="10"/>
      <c r="B214" s="1702"/>
      <c r="C214" s="1703"/>
      <c r="D214" s="1703"/>
      <c r="E214" s="1703"/>
      <c r="F214" s="1703"/>
      <c r="G214" s="1703"/>
      <c r="H214" s="1703"/>
      <c r="I214" s="1704"/>
      <c r="J214" s="1706"/>
      <c r="K214" s="1707"/>
      <c r="L214" s="11"/>
      <c r="Q214" s="763"/>
    </row>
    <row r="215" spans="1:17" ht="13.8" hidden="1" thickBot="1" x14ac:dyDescent="0.3">
      <c r="A215" s="10"/>
      <c r="B215" s="1702"/>
      <c r="C215" s="1703"/>
      <c r="D215" s="1703"/>
      <c r="E215" s="1703"/>
      <c r="F215" s="1703"/>
      <c r="G215" s="1703"/>
      <c r="H215" s="1703"/>
      <c r="I215" s="1704"/>
      <c r="J215" s="1706"/>
      <c r="K215" s="1707"/>
      <c r="L215" s="11"/>
      <c r="Q215" s="763"/>
    </row>
    <row r="216" spans="1:17" ht="13.8" hidden="1" thickBot="1" x14ac:dyDescent="0.3">
      <c r="A216" s="10"/>
      <c r="B216" s="1702"/>
      <c r="C216" s="1703"/>
      <c r="D216" s="1703"/>
      <c r="E216" s="1703"/>
      <c r="F216" s="1703"/>
      <c r="G216" s="1703"/>
      <c r="H216" s="1703"/>
      <c r="I216" s="1704"/>
      <c r="J216" s="1700"/>
      <c r="K216" s="1701"/>
      <c r="L216" s="11"/>
      <c r="Q216" s="763"/>
    </row>
    <row r="217" spans="1:17" ht="13.8" hidden="1" thickBot="1" x14ac:dyDescent="0.3">
      <c r="A217" s="10"/>
      <c r="B217" s="1702"/>
      <c r="C217" s="1703"/>
      <c r="D217" s="1703"/>
      <c r="E217" s="1703"/>
      <c r="F217" s="1703"/>
      <c r="G217" s="1703"/>
      <c r="H217" s="1703"/>
      <c r="I217" s="1704"/>
      <c r="J217" s="1700"/>
      <c r="K217" s="1701"/>
      <c r="L217" s="11"/>
      <c r="Q217" s="763"/>
    </row>
    <row r="218" spans="1:17" ht="13.8" hidden="1" thickBot="1" x14ac:dyDescent="0.3">
      <c r="A218" s="10"/>
      <c r="B218" s="1702"/>
      <c r="C218" s="1703"/>
      <c r="D218" s="1703"/>
      <c r="E218" s="1703"/>
      <c r="F218" s="1703"/>
      <c r="G218" s="1703"/>
      <c r="H218" s="1703"/>
      <c r="I218" s="1704"/>
      <c r="J218" s="1700"/>
      <c r="K218" s="1701"/>
      <c r="L218" s="11"/>
      <c r="Q218" s="763"/>
    </row>
    <row r="219" spans="1:17" ht="13.8" hidden="1" thickBot="1" x14ac:dyDescent="0.3">
      <c r="A219" s="10"/>
      <c r="B219" s="1702"/>
      <c r="C219" s="1703"/>
      <c r="D219" s="1703"/>
      <c r="E219" s="1703"/>
      <c r="F219" s="1703"/>
      <c r="G219" s="1703"/>
      <c r="H219" s="1703"/>
      <c r="I219" s="1704"/>
      <c r="J219" s="1700"/>
      <c r="K219" s="1701"/>
      <c r="L219" s="11"/>
      <c r="Q219" s="763"/>
    </row>
    <row r="220" spans="1:17" ht="13.8" hidden="1" thickBot="1" x14ac:dyDescent="0.3">
      <c r="A220" s="10"/>
      <c r="B220" s="1702"/>
      <c r="C220" s="1703"/>
      <c r="D220" s="1703"/>
      <c r="E220" s="1703"/>
      <c r="F220" s="1703"/>
      <c r="G220" s="1703"/>
      <c r="H220" s="1703"/>
      <c r="I220" s="1704"/>
      <c r="J220" s="1700"/>
      <c r="K220" s="1701"/>
      <c r="L220" s="11"/>
      <c r="Q220" s="763"/>
    </row>
    <row r="221" spans="1:17" ht="13.8" hidden="1" thickBot="1" x14ac:dyDescent="0.3">
      <c r="A221" s="10"/>
      <c r="B221" s="1702"/>
      <c r="C221" s="1703"/>
      <c r="D221" s="1703"/>
      <c r="E221" s="1703"/>
      <c r="F221" s="1703"/>
      <c r="G221" s="1703"/>
      <c r="H221" s="1703"/>
      <c r="I221" s="1704"/>
      <c r="J221" s="1700"/>
      <c r="K221" s="1701"/>
      <c r="L221" s="11"/>
      <c r="Q221" s="763"/>
    </row>
    <row r="222" spans="1:17" ht="13.8" hidden="1" thickBot="1" x14ac:dyDescent="0.3">
      <c r="A222" s="10"/>
      <c r="B222" s="1702"/>
      <c r="C222" s="1703"/>
      <c r="D222" s="1703"/>
      <c r="E222" s="1703"/>
      <c r="F222" s="1703"/>
      <c r="G222" s="1703"/>
      <c r="H222" s="1703"/>
      <c r="I222" s="1704"/>
      <c r="J222" s="1700"/>
      <c r="K222" s="1701"/>
      <c r="L222" s="11"/>
      <c r="Q222" s="763"/>
    </row>
    <row r="223" spans="1:17" ht="15.6" hidden="1" thickBot="1" x14ac:dyDescent="0.3">
      <c r="A223" s="12"/>
      <c r="B223" s="1702"/>
      <c r="C223" s="1703"/>
      <c r="D223" s="1703"/>
      <c r="E223" s="1703"/>
      <c r="F223" s="1703"/>
      <c r="G223" s="1703"/>
      <c r="H223" s="1703"/>
      <c r="I223" s="1704"/>
      <c r="J223" s="1700"/>
      <c r="K223" s="1701"/>
      <c r="L223" s="11"/>
      <c r="Q223" s="763"/>
    </row>
    <row r="224" spans="1:17" ht="13.8" hidden="1" thickBot="1" x14ac:dyDescent="0.3">
      <c r="A224" s="10"/>
      <c r="B224" s="1710"/>
      <c r="C224" s="1711"/>
      <c r="D224" s="1711"/>
      <c r="E224" s="1711"/>
      <c r="F224" s="1711"/>
      <c r="G224" s="1711"/>
      <c r="H224" s="1711"/>
      <c r="I224" s="1712"/>
      <c r="J224" s="1713"/>
      <c r="K224" s="1714"/>
      <c r="L224" s="11"/>
      <c r="Q224" s="763"/>
    </row>
    <row r="225" spans="1:29" ht="13.8" hidden="1" thickBot="1" x14ac:dyDescent="0.3">
      <c r="A225" s="10"/>
      <c r="B225" s="1522" t="s">
        <v>14</v>
      </c>
      <c r="C225" s="1523"/>
      <c r="D225" s="1523"/>
      <c r="E225" s="1523"/>
      <c r="F225" s="1523"/>
      <c r="G225" s="1523"/>
      <c r="H225" s="1523"/>
      <c r="I225" s="1524"/>
      <c r="J225" s="1525">
        <f>SUM(J213:K224)</f>
        <v>0</v>
      </c>
      <c r="K225" s="1526"/>
      <c r="L225" s="11"/>
      <c r="Q225" s="763"/>
    </row>
    <row r="226" spans="1:29" ht="16.2" hidden="1" thickBot="1" x14ac:dyDescent="0.35">
      <c r="A226" s="12"/>
      <c r="B226" s="13"/>
      <c r="C226" s="24"/>
      <c r="D226" s="24"/>
      <c r="E226" s="13"/>
      <c r="F226" s="13"/>
      <c r="G226" s="13"/>
      <c r="H226" s="13"/>
      <c r="I226" s="13"/>
      <c r="J226" s="13"/>
      <c r="K226" s="13"/>
      <c r="L226" s="11"/>
      <c r="Q226" s="763"/>
    </row>
    <row r="227" spans="1:29" ht="16.2" hidden="1" thickBot="1" x14ac:dyDescent="0.3">
      <c r="A227" s="12"/>
      <c r="B227" s="13"/>
      <c r="C227" s="26"/>
      <c r="D227" s="1527" t="s">
        <v>75</v>
      </c>
      <c r="E227" s="1527"/>
      <c r="F227" s="1527"/>
      <c r="G227" s="1527"/>
      <c r="H227" s="1527"/>
      <c r="I227" s="1528"/>
      <c r="J227" s="1529">
        <f>J209+J225</f>
        <v>0</v>
      </c>
      <c r="K227" s="1530"/>
      <c r="L227" s="11"/>
      <c r="M227" s="27" t="s">
        <v>63</v>
      </c>
      <c r="Q227" s="763"/>
    </row>
    <row r="228" spans="1:29" ht="16.2" hidden="1" thickBot="1" x14ac:dyDescent="0.3">
      <c r="A228" s="12"/>
      <c r="B228" s="13"/>
      <c r="C228" s="26"/>
      <c r="D228" s="1527" t="s">
        <v>113</v>
      </c>
      <c r="E228" s="1527"/>
      <c r="F228" s="1527"/>
      <c r="G228" s="1527"/>
      <c r="H228" s="1527"/>
      <c r="I228" s="1528"/>
      <c r="J228" s="1529">
        <f>'Budget Worksheet '!J59</f>
        <v>0</v>
      </c>
      <c r="K228" s="1530"/>
      <c r="L228" s="11"/>
      <c r="M228" s="28">
        <f>J227-J228</f>
        <v>0</v>
      </c>
      <c r="Q228" s="763"/>
    </row>
    <row r="229" spans="1:29" ht="16.2" hidden="1" thickBot="1" x14ac:dyDescent="0.35">
      <c r="A229" s="12"/>
      <c r="B229" s="13"/>
      <c r="C229" s="26"/>
      <c r="D229" s="25"/>
      <c r="E229" s="13"/>
      <c r="F229" s="13"/>
      <c r="G229" s="13"/>
      <c r="H229" s="13"/>
      <c r="I229" s="13"/>
      <c r="J229" s="13"/>
      <c r="K229" s="13"/>
      <c r="L229" s="11"/>
      <c r="Q229" s="763"/>
    </row>
    <row r="230" spans="1:29" ht="15" hidden="1" customHeight="1" thickBot="1" x14ac:dyDescent="0.35">
      <c r="A230" s="12"/>
      <c r="B230" s="16"/>
      <c r="C230" s="20"/>
      <c r="D230" s="20"/>
      <c r="E230" s="16"/>
      <c r="F230" s="16"/>
      <c r="G230" s="16"/>
      <c r="H230" s="16"/>
      <c r="I230" s="16"/>
      <c r="J230" s="1488"/>
      <c r="K230" s="1488"/>
      <c r="L230" s="17"/>
      <c r="Q230" s="763"/>
    </row>
    <row r="231" spans="1:29" ht="16.2" thickBot="1" x14ac:dyDescent="0.35">
      <c r="A231" s="10"/>
      <c r="B231" s="1561" t="str">
        <f>'Budget Worksheet '!B51</f>
        <v>Furnaces</v>
      </c>
      <c r="C231" s="1561"/>
      <c r="D231" s="1561"/>
      <c r="E231" s="13"/>
      <c r="F231" s="16"/>
      <c r="G231" s="1575" t="s">
        <v>328</v>
      </c>
      <c r="H231" s="1575"/>
      <c r="I231" s="1575"/>
      <c r="J231" s="1564">
        <f>'Budget Worksheet '!C51</f>
        <v>0</v>
      </c>
      <c r="K231" s="1564"/>
      <c r="L231" s="11"/>
      <c r="M231" s="732"/>
      <c r="N231" s="718">
        <f>J231</f>
        <v>0</v>
      </c>
      <c r="O231" s="718">
        <f>AB231</f>
        <v>0</v>
      </c>
      <c r="P231" s="718">
        <f>N231-O231</f>
        <v>0</v>
      </c>
      <c r="Q231" s="750" t="s">
        <v>2</v>
      </c>
      <c r="R231" s="732"/>
      <c r="S231" s="737" t="str">
        <f>B231</f>
        <v>Furnaces</v>
      </c>
      <c r="T231" s="732"/>
      <c r="U231" s="732"/>
      <c r="V231" s="732"/>
      <c r="W231" s="732"/>
      <c r="X231" s="732"/>
      <c r="Y231" s="732"/>
      <c r="Z231" s="732"/>
      <c r="AA231" s="745" t="s">
        <v>332</v>
      </c>
      <c r="AB231" s="815">
        <v>0</v>
      </c>
      <c r="AC231" s="732"/>
    </row>
    <row r="232" spans="1:29" ht="20.85" customHeight="1" thickBot="1" x14ac:dyDescent="0.3">
      <c r="A232" s="10"/>
      <c r="B232" s="1485"/>
      <c r="C232" s="1543"/>
      <c r="D232" s="1543"/>
      <c r="E232" s="1543"/>
      <c r="F232" s="1543"/>
      <c r="G232" s="1543"/>
      <c r="H232" s="1543"/>
      <c r="I232" s="1543"/>
      <c r="J232" s="1543"/>
      <c r="K232" s="1544"/>
      <c r="L232" s="11"/>
      <c r="M232" s="732"/>
      <c r="N232" s="726" t="str">
        <f>N7</f>
        <v>Proposed Contract</v>
      </c>
      <c r="O232" s="726" t="str">
        <f>O7</f>
        <v>Previous Contract</v>
      </c>
      <c r="P232" s="726" t="s">
        <v>112</v>
      </c>
      <c r="Q232" s="717"/>
      <c r="R232" s="732"/>
      <c r="S232" s="1485"/>
      <c r="T232" s="1543"/>
      <c r="U232" s="1543"/>
      <c r="V232" s="1543"/>
      <c r="W232" s="1543"/>
      <c r="X232" s="1543"/>
      <c r="Y232" s="1543"/>
      <c r="Z232" s="1543"/>
      <c r="AA232" s="1543"/>
      <c r="AB232" s="1544"/>
      <c r="AC232" s="732"/>
    </row>
    <row r="233" spans="1:29" ht="16.2" thickBot="1" x14ac:dyDescent="0.35">
      <c r="A233" s="10"/>
      <c r="B233" s="1576" t="str">
        <f>'Budget Worksheet '!B52</f>
        <v>Other (specify)</v>
      </c>
      <c r="C233" s="1576"/>
      <c r="D233" s="1576"/>
      <c r="E233" s="1577"/>
      <c r="F233" s="16"/>
      <c r="G233" s="1575" t="s">
        <v>328</v>
      </c>
      <c r="H233" s="1575"/>
      <c r="I233" s="1575"/>
      <c r="J233" s="1564">
        <f>SUM('Budget Worksheet '!D52:H52)</f>
        <v>0</v>
      </c>
      <c r="K233" s="1564"/>
      <c r="L233" s="11"/>
      <c r="M233" s="732"/>
      <c r="N233" s="718">
        <f>J233</f>
        <v>0</v>
      </c>
      <c r="O233" s="718">
        <f>AB233</f>
        <v>0</v>
      </c>
      <c r="P233" s="718">
        <f>N233-O233</f>
        <v>0</v>
      </c>
      <c r="Q233" s="750" t="s">
        <v>2</v>
      </c>
      <c r="R233" s="732"/>
      <c r="S233" s="737" t="str">
        <f>B233</f>
        <v>Other (specify)</v>
      </c>
      <c r="T233" s="732"/>
      <c r="U233" s="732"/>
      <c r="V233" s="732"/>
      <c r="W233" s="732"/>
      <c r="X233" s="732"/>
      <c r="Y233" s="732"/>
      <c r="Z233" s="732"/>
      <c r="AA233" s="745" t="s">
        <v>332</v>
      </c>
      <c r="AB233" s="815">
        <v>0</v>
      </c>
      <c r="AC233" s="732"/>
    </row>
    <row r="234" spans="1:29" ht="29.4" customHeight="1" thickBot="1" x14ac:dyDescent="0.3">
      <c r="A234" s="10"/>
      <c r="B234" s="1194"/>
      <c r="C234" s="1195"/>
      <c r="D234" s="1195"/>
      <c r="E234" s="1195"/>
      <c r="F234" s="1195"/>
      <c r="G234" s="1195"/>
      <c r="H234" s="1195"/>
      <c r="I234" s="1195"/>
      <c r="J234" s="1195"/>
      <c r="K234" s="1196"/>
      <c r="L234" s="11"/>
      <c r="M234" s="732"/>
      <c r="N234" s="726" t="str">
        <f>N7</f>
        <v>Proposed Contract</v>
      </c>
      <c r="O234" s="726" t="str">
        <f>O7</f>
        <v>Previous Contract</v>
      </c>
      <c r="P234" s="726" t="s">
        <v>112</v>
      </c>
      <c r="Q234" s="717"/>
      <c r="R234" s="732"/>
      <c r="S234" s="1485"/>
      <c r="T234" s="1543"/>
      <c r="U234" s="1543"/>
      <c r="V234" s="1543"/>
      <c r="W234" s="1543"/>
      <c r="X234" s="1543"/>
      <c r="Y234" s="1543"/>
      <c r="Z234" s="1543"/>
      <c r="AA234" s="1543"/>
      <c r="AB234" s="1544"/>
      <c r="AC234" s="732"/>
    </row>
    <row r="235" spans="1:29" ht="16.2" thickBot="1" x14ac:dyDescent="0.35">
      <c r="A235" s="10"/>
      <c r="B235" s="1561" t="str">
        <f>'Budget Worksheet '!B53</f>
        <v>Other (specify)</v>
      </c>
      <c r="C235" s="1561"/>
      <c r="D235" s="1561"/>
      <c r="E235" s="13"/>
      <c r="F235" s="16"/>
      <c r="G235" s="1574" t="s">
        <v>328</v>
      </c>
      <c r="H235" s="1574"/>
      <c r="I235" s="1574"/>
      <c r="J235" s="1570">
        <f>'Budget Worksheet '!C53</f>
        <v>0</v>
      </c>
      <c r="K235" s="1570"/>
      <c r="L235" s="11"/>
      <c r="M235" s="732"/>
      <c r="N235" s="718">
        <f>J235</f>
        <v>0</v>
      </c>
      <c r="O235" s="718">
        <f>AB235</f>
        <v>0</v>
      </c>
      <c r="P235" s="718">
        <f>N235-O235</f>
        <v>0</v>
      </c>
      <c r="Q235" s="750" t="s">
        <v>2</v>
      </c>
      <c r="R235" s="732"/>
      <c r="S235" s="737" t="str">
        <f>B235</f>
        <v>Other (specify)</v>
      </c>
      <c r="T235" s="732"/>
      <c r="U235" s="732"/>
      <c r="V235" s="732"/>
      <c r="W235" s="732"/>
      <c r="X235" s="732"/>
      <c r="Y235" s="732"/>
      <c r="Z235" s="732"/>
      <c r="AA235" s="745" t="s">
        <v>332</v>
      </c>
      <c r="AB235" s="815">
        <v>0</v>
      </c>
      <c r="AC235" s="732"/>
    </row>
    <row r="236" spans="1:29" ht="24.6" customHeight="1" thickBot="1" x14ac:dyDescent="0.3">
      <c r="A236" s="10"/>
      <c r="B236" s="1485"/>
      <c r="C236" s="1543"/>
      <c r="D236" s="1543"/>
      <c r="E236" s="1543"/>
      <c r="F236" s="1543"/>
      <c r="G236" s="1543"/>
      <c r="H236" s="1543"/>
      <c r="I236" s="1543"/>
      <c r="J236" s="1543"/>
      <c r="K236" s="1544"/>
      <c r="L236" s="11"/>
      <c r="M236" s="732"/>
      <c r="N236" s="726" t="str">
        <f>N7</f>
        <v>Proposed Contract</v>
      </c>
      <c r="O236" s="726" t="str">
        <f>O7</f>
        <v>Previous Contract</v>
      </c>
      <c r="P236" s="726" t="s">
        <v>112</v>
      </c>
      <c r="Q236" s="759"/>
      <c r="R236" s="732"/>
      <c r="S236" s="1485"/>
      <c r="T236" s="1543"/>
      <c r="U236" s="1543"/>
      <c r="V236" s="1543"/>
      <c r="W236" s="1543"/>
      <c r="X236" s="1543"/>
      <c r="Y236" s="1543"/>
      <c r="Z236" s="1543"/>
      <c r="AA236" s="1543"/>
      <c r="AB236" s="1544"/>
      <c r="AC236" s="732"/>
    </row>
    <row r="237" spans="1:29" ht="16.2" thickBot="1" x14ac:dyDescent="0.35">
      <c r="A237" s="10"/>
      <c r="B237" s="1561" t="str">
        <f>'Budget Worksheet '!B54</f>
        <v>Other (specify)</v>
      </c>
      <c r="C237" s="1561"/>
      <c r="D237" s="1561"/>
      <c r="E237" s="13"/>
      <c r="F237" s="16"/>
      <c r="G237" s="1575" t="s">
        <v>328</v>
      </c>
      <c r="H237" s="1575"/>
      <c r="I237" s="1575"/>
      <c r="J237" s="1564">
        <f>'Budget Worksheet '!C54</f>
        <v>0</v>
      </c>
      <c r="K237" s="1564"/>
      <c r="L237" s="11"/>
      <c r="M237" s="732"/>
      <c r="N237" s="718">
        <f>J237</f>
        <v>0</v>
      </c>
      <c r="O237" s="718">
        <f>AB237</f>
        <v>0</v>
      </c>
      <c r="P237" s="718">
        <f>N237-O237</f>
        <v>0</v>
      </c>
      <c r="Q237" s="750" t="s">
        <v>2</v>
      </c>
      <c r="R237" s="732"/>
      <c r="S237" s="737" t="str">
        <f>B237</f>
        <v>Other (specify)</v>
      </c>
      <c r="T237" s="732"/>
      <c r="U237" s="732"/>
      <c r="V237" s="732"/>
      <c r="W237" s="732"/>
      <c r="X237" s="732"/>
      <c r="Y237" s="732"/>
      <c r="Z237" s="732"/>
      <c r="AA237" s="745" t="s">
        <v>332</v>
      </c>
      <c r="AB237" s="815">
        <v>0</v>
      </c>
      <c r="AC237" s="732"/>
    </row>
    <row r="238" spans="1:29" ht="20.399999999999999" customHeight="1" thickBot="1" x14ac:dyDescent="0.3">
      <c r="A238" s="10"/>
      <c r="B238" s="1485"/>
      <c r="C238" s="1543"/>
      <c r="D238" s="1543"/>
      <c r="E238" s="1543"/>
      <c r="F238" s="1543"/>
      <c r="G238" s="1543"/>
      <c r="H238" s="1543"/>
      <c r="I238" s="1543"/>
      <c r="J238" s="1543"/>
      <c r="K238" s="1544"/>
      <c r="L238" s="11"/>
      <c r="M238" s="732"/>
      <c r="N238" s="726"/>
      <c r="O238" s="726"/>
      <c r="P238" s="726"/>
      <c r="Q238" s="717"/>
      <c r="R238" s="732"/>
      <c r="S238" s="1485"/>
      <c r="T238" s="1543"/>
      <c r="U238" s="1543"/>
      <c r="V238" s="1543"/>
      <c r="W238" s="1543"/>
      <c r="X238" s="1543"/>
      <c r="Y238" s="1543"/>
      <c r="Z238" s="1543"/>
      <c r="AA238" s="1543"/>
      <c r="AB238" s="1544"/>
      <c r="AC238" s="732"/>
    </row>
    <row r="239" spans="1:29" ht="13.8" thickBot="1" x14ac:dyDescent="0.3">
      <c r="A239" s="10"/>
      <c r="B239" s="50"/>
      <c r="C239" s="50"/>
      <c r="D239" s="50"/>
      <c r="E239" s="50"/>
      <c r="F239" s="13"/>
      <c r="G239" s="921"/>
      <c r="H239" s="13"/>
      <c r="I239" s="13"/>
      <c r="J239" s="1569"/>
      <c r="K239" s="1569"/>
      <c r="L239" s="11"/>
      <c r="M239" s="732"/>
      <c r="N239" s="713"/>
      <c r="O239" s="713"/>
      <c r="P239" s="723"/>
      <c r="Q239" s="717"/>
      <c r="R239" s="732"/>
      <c r="S239" s="732"/>
      <c r="T239" s="732"/>
      <c r="U239" s="732"/>
      <c r="V239" s="732"/>
      <c r="W239" s="732"/>
      <c r="X239" s="732"/>
      <c r="Y239" s="732"/>
      <c r="Z239" s="732"/>
      <c r="AA239" s="732"/>
      <c r="AB239" s="732"/>
      <c r="AC239" s="732"/>
    </row>
    <row r="240" spans="1:29" x14ac:dyDescent="0.25">
      <c r="A240" s="922"/>
      <c r="B240" s="923"/>
      <c r="C240" s="923"/>
      <c r="D240" s="923"/>
      <c r="E240" s="923"/>
      <c r="F240" s="924"/>
      <c r="G240" s="924"/>
      <c r="H240" s="924"/>
      <c r="I240" s="924"/>
      <c r="J240" s="925"/>
      <c r="K240" s="925"/>
      <c r="L240" s="926"/>
      <c r="M240" s="933"/>
      <c r="N240" s="934"/>
      <c r="O240" s="934"/>
      <c r="P240" s="935"/>
      <c r="Q240" s="936"/>
      <c r="R240" s="937"/>
      <c r="S240" s="937"/>
      <c r="T240" s="937"/>
      <c r="U240" s="937"/>
      <c r="V240" s="937"/>
      <c r="W240" s="937"/>
      <c r="X240" s="937"/>
      <c r="Y240" s="937"/>
      <c r="Z240" s="937"/>
      <c r="AA240" s="937"/>
      <c r="AB240" s="937"/>
      <c r="AC240" s="937"/>
    </row>
    <row r="241" spans="1:29" ht="15.6" x14ac:dyDescent="0.25">
      <c r="A241" s="915" t="s">
        <v>263</v>
      </c>
      <c r="B241" s="1571" t="s">
        <v>267</v>
      </c>
      <c r="C241" s="1571"/>
      <c r="D241" s="1572"/>
      <c r="E241" s="1572"/>
      <c r="F241" s="916"/>
      <c r="G241" s="1480"/>
      <c r="H241" s="1480"/>
      <c r="I241" s="1480"/>
      <c r="J241" s="1481"/>
      <c r="K241" s="1481"/>
      <c r="L241" s="927"/>
      <c r="M241" s="938"/>
      <c r="N241" s="713"/>
      <c r="O241" s="713"/>
      <c r="P241" s="723"/>
      <c r="Q241" s="717"/>
      <c r="R241" s="732"/>
      <c r="S241" s="732"/>
      <c r="T241" s="732"/>
      <c r="U241" s="732"/>
      <c r="V241" s="732"/>
      <c r="W241" s="732"/>
      <c r="X241" s="732"/>
      <c r="Y241" s="732"/>
      <c r="Z241" s="732"/>
      <c r="AA241" s="732"/>
      <c r="AB241" s="732"/>
      <c r="AC241" s="732"/>
    </row>
    <row r="242" spans="1:29" x14ac:dyDescent="0.25">
      <c r="A242" s="912"/>
      <c r="B242" s="914"/>
      <c r="C242" s="914"/>
      <c r="D242" s="914"/>
      <c r="E242" s="914"/>
      <c r="F242" s="914"/>
      <c r="G242" s="914"/>
      <c r="H242" s="914"/>
      <c r="I242" s="914"/>
      <c r="J242" s="913"/>
      <c r="K242" s="913"/>
      <c r="L242" s="927"/>
      <c r="M242" s="732"/>
      <c r="N242" s="713"/>
      <c r="O242" s="713"/>
      <c r="P242" s="723"/>
      <c r="Q242" s="717"/>
      <c r="R242" s="732"/>
      <c r="S242" s="732"/>
      <c r="T242" s="732"/>
      <c r="U242" s="732"/>
      <c r="V242" s="732"/>
      <c r="W242" s="732"/>
      <c r="X242" s="732"/>
      <c r="Y242" s="732"/>
      <c r="Z242" s="732"/>
      <c r="AA242" s="732"/>
      <c r="AB242" s="732"/>
      <c r="AC242" s="732"/>
    </row>
    <row r="243" spans="1:29" x14ac:dyDescent="0.25">
      <c r="A243" s="912"/>
      <c r="B243" s="1573" t="s">
        <v>105</v>
      </c>
      <c r="C243" s="1573"/>
      <c r="D243" s="1573"/>
      <c r="E243" s="1573"/>
      <c r="F243" s="1573"/>
      <c r="G243" s="1573"/>
      <c r="H243" s="1573"/>
      <c r="I243" s="1573"/>
      <c r="J243" s="1573"/>
      <c r="K243" s="1573"/>
      <c r="L243" s="927"/>
      <c r="M243" s="732"/>
      <c r="N243" s="713"/>
      <c r="O243" s="713"/>
      <c r="P243" s="723"/>
      <c r="Q243" s="717"/>
      <c r="R243" s="732"/>
      <c r="S243" s="732"/>
      <c r="T243" s="732"/>
      <c r="U243" s="732"/>
      <c r="V243" s="732"/>
      <c r="W243" s="732"/>
      <c r="X243" s="732"/>
      <c r="Y243" s="732"/>
      <c r="Z243" s="732"/>
      <c r="AA243" s="732"/>
      <c r="AB243" s="732"/>
      <c r="AC243" s="732"/>
    </row>
    <row r="244" spans="1:29" ht="13.8" thickBot="1" x14ac:dyDescent="0.3">
      <c r="A244" s="912"/>
      <c r="B244" s="914" t="s">
        <v>106</v>
      </c>
      <c r="C244" s="914"/>
      <c r="D244" s="914"/>
      <c r="E244" s="914"/>
      <c r="F244" s="914"/>
      <c r="G244" s="914"/>
      <c r="H244" s="914"/>
      <c r="I244" s="914"/>
      <c r="J244" s="913"/>
      <c r="K244" s="913"/>
      <c r="L244" s="927"/>
      <c r="M244" s="732"/>
      <c r="N244" s="726" t="str">
        <f>N7</f>
        <v>Proposed Contract</v>
      </c>
      <c r="O244" s="726" t="str">
        <f>O7</f>
        <v>Previous Contract</v>
      </c>
      <c r="P244" s="726" t="s">
        <v>112</v>
      </c>
      <c r="Q244" s="759"/>
      <c r="R244" s="732"/>
      <c r="S244" s="732"/>
      <c r="T244" s="732"/>
      <c r="U244" s="732"/>
      <c r="V244" s="732"/>
      <c r="W244" s="732"/>
      <c r="X244" s="732"/>
      <c r="Y244" s="732"/>
      <c r="Z244" s="732"/>
      <c r="AA244" s="732"/>
      <c r="AB244" s="732"/>
      <c r="AC244" s="732"/>
    </row>
    <row r="245" spans="1:29" ht="16.2" thickBot="1" x14ac:dyDescent="0.35">
      <c r="A245" s="10"/>
      <c r="B245" s="1561" t="s">
        <v>15</v>
      </c>
      <c r="C245" s="1561"/>
      <c r="D245" s="1561"/>
      <c r="E245" s="13"/>
      <c r="F245" s="1562" t="s">
        <v>264</v>
      </c>
      <c r="G245" s="1563"/>
      <c r="H245" s="1563"/>
      <c r="I245" s="1563"/>
      <c r="J245" s="1570">
        <f>'Budget Worksheet '!K56</f>
        <v>0</v>
      </c>
      <c r="K245" s="1570"/>
      <c r="L245" s="928"/>
      <c r="M245" s="732"/>
      <c r="N245" s="718">
        <f>J245</f>
        <v>0</v>
      </c>
      <c r="O245" s="718">
        <f>AB245</f>
        <v>0</v>
      </c>
      <c r="P245" s="718">
        <f>N245-O245</f>
        <v>0</v>
      </c>
      <c r="Q245" s="750" t="s">
        <v>2</v>
      </c>
      <c r="R245" s="732"/>
      <c r="S245" s="737" t="str">
        <f>B245</f>
        <v>Program Income</v>
      </c>
      <c r="T245" s="732"/>
      <c r="U245" s="732"/>
      <c r="V245" s="732"/>
      <c r="W245" s="732"/>
      <c r="X245" s="732"/>
      <c r="Y245" s="732"/>
      <c r="Z245" s="732"/>
      <c r="AA245" s="745" t="str">
        <f>F245</f>
        <v>Amount paid with Program Income</v>
      </c>
      <c r="AB245" s="815">
        <v>0</v>
      </c>
      <c r="AC245" s="732"/>
    </row>
    <row r="246" spans="1:29" ht="150" customHeight="1" thickBot="1" x14ac:dyDescent="0.3">
      <c r="A246" s="10"/>
      <c r="B246" s="1485"/>
      <c r="C246" s="1543"/>
      <c r="D246" s="1543"/>
      <c r="E246" s="1543"/>
      <c r="F246" s="1543"/>
      <c r="G246" s="1543"/>
      <c r="H246" s="1543"/>
      <c r="I246" s="1543"/>
      <c r="J246" s="1543"/>
      <c r="K246" s="1544"/>
      <c r="L246" s="928"/>
      <c r="M246" s="732"/>
      <c r="N246" s="726" t="str">
        <f>N7</f>
        <v>Proposed Contract</v>
      </c>
      <c r="O246" s="726" t="str">
        <f>O7</f>
        <v>Previous Contract</v>
      </c>
      <c r="P246" s="726" t="s">
        <v>112</v>
      </c>
      <c r="Q246" s="759"/>
      <c r="R246" s="732"/>
      <c r="S246" s="1485"/>
      <c r="T246" s="1543"/>
      <c r="U246" s="1543"/>
      <c r="V246" s="1543"/>
      <c r="W246" s="1543"/>
      <c r="X246" s="1543"/>
      <c r="Y246" s="1543"/>
      <c r="Z246" s="1543"/>
      <c r="AA246" s="1543"/>
      <c r="AB246" s="1544"/>
      <c r="AC246" s="732"/>
    </row>
    <row r="247" spans="1:29" ht="16.2" thickBot="1" x14ac:dyDescent="0.35">
      <c r="A247" s="10"/>
      <c r="B247" s="1561" t="s">
        <v>269</v>
      </c>
      <c r="C247" s="1561"/>
      <c r="D247" s="1561"/>
      <c r="E247" s="13"/>
      <c r="F247" s="1562" t="s">
        <v>266</v>
      </c>
      <c r="G247" s="1563"/>
      <c r="H247" s="1563"/>
      <c r="I247" s="1563"/>
      <c r="J247" s="1564">
        <f>'Budget Worksheet '!L56</f>
        <v>0</v>
      </c>
      <c r="K247" s="1564"/>
      <c r="L247" s="928"/>
      <c r="M247" s="732"/>
      <c r="N247" s="718">
        <f>J247</f>
        <v>0</v>
      </c>
      <c r="O247" s="718">
        <f>AB247</f>
        <v>0</v>
      </c>
      <c r="P247" s="718">
        <f>N247-O247</f>
        <v>0</v>
      </c>
      <c r="Q247" s="750" t="s">
        <v>2</v>
      </c>
      <c r="R247" s="732"/>
      <c r="S247" s="737" t="str">
        <f>B247</f>
        <v>Other Resrouces</v>
      </c>
      <c r="T247" s="732"/>
      <c r="U247" s="732"/>
      <c r="V247" s="732"/>
      <c r="W247" s="732"/>
      <c r="X247" s="732"/>
      <c r="Y247" s="732"/>
      <c r="Z247" s="732"/>
      <c r="AA247" s="745" t="str">
        <f>F247</f>
        <v>Amount paid with Other Resources</v>
      </c>
      <c r="AB247" s="815">
        <v>0</v>
      </c>
      <c r="AC247" s="732"/>
    </row>
    <row r="248" spans="1:29" ht="150" customHeight="1" thickBot="1" x14ac:dyDescent="0.3">
      <c r="A248" s="10"/>
      <c r="B248" s="1485"/>
      <c r="C248" s="1543"/>
      <c r="D248" s="1543"/>
      <c r="E248" s="1543"/>
      <c r="F248" s="1543"/>
      <c r="G248" s="1543"/>
      <c r="H248" s="1543"/>
      <c r="I248" s="1543"/>
      <c r="J248" s="1543"/>
      <c r="K248" s="1544"/>
      <c r="L248" s="928"/>
      <c r="M248" s="732"/>
      <c r="N248" s="726" t="str">
        <f>N7</f>
        <v>Proposed Contract</v>
      </c>
      <c r="O248" s="726" t="str">
        <f>O7</f>
        <v>Previous Contract</v>
      </c>
      <c r="P248" s="726" t="s">
        <v>112</v>
      </c>
      <c r="Q248" s="759"/>
      <c r="R248" s="732"/>
      <c r="S248" s="1485"/>
      <c r="T248" s="1543"/>
      <c r="U248" s="1543"/>
      <c r="V248" s="1543"/>
      <c r="W248" s="1543"/>
      <c r="X248" s="1543"/>
      <c r="Y248" s="1543"/>
      <c r="Z248" s="1543"/>
      <c r="AA248" s="1543"/>
      <c r="AB248" s="1544"/>
      <c r="AC248" s="732"/>
    </row>
    <row r="249" spans="1:29" ht="16.2" thickBot="1" x14ac:dyDescent="0.35">
      <c r="A249" s="10"/>
      <c r="B249" s="1561" t="s">
        <v>265</v>
      </c>
      <c r="C249" s="1561"/>
      <c r="D249" s="1561"/>
      <c r="E249" s="13"/>
      <c r="F249" s="1562" t="s">
        <v>274</v>
      </c>
      <c r="G249" s="1563"/>
      <c r="H249" s="1563"/>
      <c r="I249" s="1563"/>
      <c r="J249" s="1564">
        <f>'Budget Worksheet '!N56</f>
        <v>0</v>
      </c>
      <c r="K249" s="1564"/>
      <c r="L249" s="928"/>
      <c r="M249" s="732"/>
      <c r="N249" s="718">
        <f>J249</f>
        <v>0</v>
      </c>
      <c r="O249" s="718">
        <f>AB249</f>
        <v>0</v>
      </c>
      <c r="P249" s="718">
        <f>N249-O249</f>
        <v>0</v>
      </c>
      <c r="Q249" s="750" t="s">
        <v>2</v>
      </c>
      <c r="R249" s="732"/>
      <c r="S249" s="737" t="str">
        <f>B249</f>
        <v>Administration</v>
      </c>
      <c r="T249" s="732"/>
      <c r="U249" s="732"/>
      <c r="V249" s="732"/>
      <c r="W249" s="732"/>
      <c r="X249" s="732"/>
      <c r="Y249" s="732"/>
      <c r="Z249" s="732"/>
      <c r="AA249" s="745" t="str">
        <f>F249</f>
        <v>Administrative Costs</v>
      </c>
      <c r="AB249" s="815">
        <v>0</v>
      </c>
      <c r="AC249" s="732"/>
    </row>
    <row r="250" spans="1:29" ht="150" customHeight="1" thickBot="1" x14ac:dyDescent="0.3">
      <c r="A250" s="10"/>
      <c r="B250" s="1485"/>
      <c r="C250" s="1543"/>
      <c r="D250" s="1543"/>
      <c r="E250" s="1543"/>
      <c r="F250" s="1543"/>
      <c r="G250" s="1543"/>
      <c r="H250" s="1543"/>
      <c r="I250" s="1543"/>
      <c r="J250" s="1543"/>
      <c r="K250" s="1544"/>
      <c r="L250" s="928"/>
      <c r="M250" s="732"/>
      <c r="N250" s="726" t="str">
        <f>N7</f>
        <v>Proposed Contract</v>
      </c>
      <c r="O250" s="726" t="str">
        <f>O7</f>
        <v>Previous Contract</v>
      </c>
      <c r="P250" s="726" t="s">
        <v>112</v>
      </c>
      <c r="Q250" s="759"/>
      <c r="R250" s="732"/>
      <c r="S250" s="1485"/>
      <c r="T250" s="1543"/>
      <c r="U250" s="1543"/>
      <c r="V250" s="1543"/>
      <c r="W250" s="1543"/>
      <c r="X250" s="1543"/>
      <c r="Y250" s="1543"/>
      <c r="Z250" s="1543"/>
      <c r="AA250" s="1543"/>
      <c r="AB250" s="1544"/>
      <c r="AC250" s="732"/>
    </row>
    <row r="251" spans="1:29" ht="16.2" thickBot="1" x14ac:dyDescent="0.35">
      <c r="A251" s="10"/>
      <c r="B251" s="1561" t="s">
        <v>268</v>
      </c>
      <c r="C251" s="1561"/>
      <c r="D251" s="1561"/>
      <c r="E251" s="13"/>
      <c r="F251" s="1562" t="s">
        <v>51</v>
      </c>
      <c r="G251" s="1563"/>
      <c r="H251" s="1563"/>
      <c r="I251" s="1563"/>
      <c r="J251" s="1564">
        <f>'Budget Worksheet '!C55</f>
        <v>0</v>
      </c>
      <c r="K251" s="1564"/>
      <c r="L251" s="928"/>
      <c r="M251" s="732"/>
      <c r="N251" s="718">
        <f>J251</f>
        <v>0</v>
      </c>
      <c r="O251" s="718">
        <f>AB251</f>
        <v>0</v>
      </c>
      <c r="P251" s="718">
        <f>N251-O251</f>
        <v>0</v>
      </c>
      <c r="Q251" s="750" t="s">
        <v>2</v>
      </c>
      <c r="R251" s="732"/>
      <c r="S251" s="737" t="str">
        <f>B251</f>
        <v>Indirect Cost</v>
      </c>
      <c r="T251" s="732"/>
      <c r="U251" s="732"/>
      <c r="V251" s="732"/>
      <c r="W251" s="732"/>
      <c r="X251" s="732"/>
      <c r="Y251" s="732"/>
      <c r="Z251" s="732"/>
      <c r="AA251" s="745" t="str">
        <f>F251</f>
        <v>Indirect Costs</v>
      </c>
      <c r="AB251" s="815">
        <v>0</v>
      </c>
      <c r="AC251" s="732"/>
    </row>
    <row r="252" spans="1:29" ht="150" customHeight="1" thickBot="1" x14ac:dyDescent="0.3">
      <c r="A252" s="10"/>
      <c r="B252" s="1485"/>
      <c r="C252" s="1543"/>
      <c r="D252" s="1543"/>
      <c r="E252" s="1543"/>
      <c r="F252" s="1543"/>
      <c r="G252" s="1543"/>
      <c r="H252" s="1543"/>
      <c r="I252" s="1543"/>
      <c r="J252" s="1543"/>
      <c r="K252" s="1544"/>
      <c r="L252" s="928"/>
      <c r="M252" s="732"/>
      <c r="N252" s="713"/>
      <c r="O252" s="713"/>
      <c r="P252" s="723"/>
      <c r="Q252" s="717"/>
      <c r="R252" s="732"/>
      <c r="S252" s="1485"/>
      <c r="T252" s="1543"/>
      <c r="U252" s="1543"/>
      <c r="V252" s="1543"/>
      <c r="W252" s="1543"/>
      <c r="X252" s="1543"/>
      <c r="Y252" s="1543"/>
      <c r="Z252" s="1543"/>
      <c r="AA252" s="1543"/>
      <c r="AB252" s="1544"/>
      <c r="AC252" s="732"/>
    </row>
    <row r="253" spans="1:29" ht="16.5" customHeight="1" thickBot="1" x14ac:dyDescent="0.3">
      <c r="A253" s="10"/>
      <c r="B253" s="8"/>
      <c r="C253" s="8"/>
      <c r="D253" s="8"/>
      <c r="E253" s="8"/>
      <c r="F253" s="8"/>
      <c r="G253" s="8"/>
      <c r="H253" s="8"/>
      <c r="I253" s="8"/>
      <c r="J253" s="8"/>
      <c r="K253" s="13"/>
      <c r="L253" s="928"/>
      <c r="M253" s="732"/>
      <c r="N253" s="713"/>
      <c r="O253" s="713"/>
      <c r="P253" s="723"/>
      <c r="Q253" s="717"/>
      <c r="R253" s="732"/>
      <c r="S253" s="732"/>
      <c r="T253" s="732"/>
      <c r="U253" s="732"/>
      <c r="V253" s="732"/>
      <c r="W253" s="732"/>
      <c r="X253" s="732"/>
      <c r="Y253" s="732"/>
      <c r="Z253" s="732"/>
      <c r="AA253" s="732"/>
      <c r="AB253" s="732"/>
      <c r="AC253" s="732"/>
    </row>
    <row r="254" spans="1:29" ht="15.75" customHeight="1" thickBot="1" x14ac:dyDescent="0.35">
      <c r="A254" s="7"/>
      <c r="B254" s="1565"/>
      <c r="C254" s="1565"/>
      <c r="D254" s="1565"/>
      <c r="E254" s="8"/>
      <c r="F254" s="1566"/>
      <c r="G254" s="1567"/>
      <c r="H254" s="1567"/>
      <c r="I254" s="1567"/>
      <c r="J254" s="1568"/>
      <c r="K254" s="1568"/>
      <c r="L254" s="932"/>
      <c r="M254" s="732"/>
      <c r="N254" s="713"/>
      <c r="O254" s="713"/>
      <c r="P254" s="723"/>
      <c r="Q254" s="717"/>
      <c r="R254" s="732"/>
      <c r="S254" s="1545"/>
      <c r="T254" s="1545"/>
      <c r="U254" s="1545"/>
      <c r="V254" s="732"/>
      <c r="W254" s="1560"/>
      <c r="X254" s="1560"/>
      <c r="Y254" s="1560"/>
      <c r="Z254" s="1560"/>
      <c r="AA254" s="1500"/>
      <c r="AB254" s="1500"/>
      <c r="AC254" s="732"/>
    </row>
    <row r="255" spans="1:29" ht="16.2" thickBot="1" x14ac:dyDescent="0.35">
      <c r="A255" s="10"/>
      <c r="B255" s="1501" t="s">
        <v>270</v>
      </c>
      <c r="C255" s="1502"/>
      <c r="D255" s="1502"/>
      <c r="E255" s="917"/>
      <c r="F255" s="918"/>
      <c r="G255" s="918"/>
      <c r="H255" s="918"/>
      <c r="I255" s="918"/>
      <c r="J255" s="919"/>
      <c r="K255" s="920"/>
      <c r="L255" s="928"/>
      <c r="M255" s="732"/>
      <c r="N255" s="713"/>
      <c r="O255" s="713"/>
      <c r="P255" s="723"/>
      <c r="Q255" s="717"/>
      <c r="R255" s="732"/>
      <c r="S255" s="1501" t="s">
        <v>270</v>
      </c>
      <c r="T255" s="1502"/>
      <c r="U255" s="1502"/>
      <c r="V255" s="917"/>
      <c r="W255" s="918"/>
      <c r="X255" s="918"/>
      <c r="Y255" s="918"/>
      <c r="Z255" s="918"/>
      <c r="AA255" s="919"/>
      <c r="AB255" s="920"/>
      <c r="AC255" s="732"/>
    </row>
    <row r="256" spans="1:29" ht="15.75" customHeight="1" x14ac:dyDescent="0.25">
      <c r="A256" s="399"/>
      <c r="B256" s="921"/>
      <c r="C256" s="921"/>
      <c r="D256" s="921"/>
      <c r="E256" s="921"/>
      <c r="F256" s="921"/>
      <c r="G256" s="921"/>
      <c r="H256" s="921"/>
      <c r="I256" s="921"/>
      <c r="J256" s="921"/>
      <c r="K256" s="921"/>
      <c r="L256" s="928"/>
      <c r="M256" s="732"/>
      <c r="N256" s="713"/>
      <c r="O256" s="713"/>
      <c r="P256" s="723"/>
      <c r="Q256" s="717"/>
      <c r="R256" s="732"/>
      <c r="S256" s="732"/>
      <c r="T256" s="732"/>
      <c r="U256" s="732"/>
      <c r="V256" s="732"/>
      <c r="W256" s="732"/>
      <c r="X256" s="732"/>
      <c r="Y256" s="732"/>
      <c r="Z256" s="732"/>
      <c r="AA256" s="732"/>
      <c r="AB256" s="732"/>
      <c r="AC256" s="732"/>
    </row>
    <row r="257" spans="1:29" ht="15.75" customHeight="1" thickBot="1" x14ac:dyDescent="0.3">
      <c r="A257" s="12"/>
      <c r="B257" s="1556" t="s">
        <v>70</v>
      </c>
      <c r="C257" s="1556"/>
      <c r="D257" s="1556"/>
      <c r="E257" s="1556"/>
      <c r="F257" s="1556"/>
      <c r="G257" s="1556"/>
      <c r="H257" s="1556"/>
      <c r="I257" s="1556"/>
      <c r="J257" s="21"/>
      <c r="K257" s="21"/>
      <c r="L257" s="928"/>
      <c r="M257" s="732"/>
      <c r="N257" s="713"/>
      <c r="O257" s="713"/>
      <c r="P257" s="723"/>
      <c r="Q257" s="717"/>
      <c r="R257" s="732"/>
      <c r="S257" s="1546" t="s">
        <v>70</v>
      </c>
      <c r="T257" s="1546"/>
      <c r="U257" s="1546"/>
      <c r="V257" s="1546"/>
      <c r="W257" s="1546"/>
      <c r="X257" s="1546"/>
      <c r="Y257" s="1546"/>
      <c r="Z257" s="1546"/>
      <c r="AA257" s="943"/>
      <c r="AB257" s="943"/>
      <c r="AC257" s="732"/>
    </row>
    <row r="258" spans="1:29" ht="13.8" thickBot="1" x14ac:dyDescent="0.3">
      <c r="A258" s="10"/>
      <c r="B258" s="1557" t="s">
        <v>71</v>
      </c>
      <c r="C258" s="1558"/>
      <c r="D258" s="1558"/>
      <c r="E258" s="1558"/>
      <c r="F258" s="1558"/>
      <c r="G258" s="1558"/>
      <c r="H258" s="1558"/>
      <c r="I258" s="1559"/>
      <c r="J258" s="1531" t="s">
        <v>26</v>
      </c>
      <c r="K258" s="1532"/>
      <c r="L258" s="928"/>
      <c r="M258" s="732"/>
      <c r="N258" s="713"/>
      <c r="O258" s="713"/>
      <c r="P258" s="723"/>
      <c r="Q258" s="717"/>
      <c r="R258" s="732"/>
      <c r="S258" s="1547" t="s">
        <v>71</v>
      </c>
      <c r="T258" s="1548"/>
      <c r="U258" s="1548"/>
      <c r="V258" s="1548"/>
      <c r="W258" s="1548"/>
      <c r="X258" s="1548"/>
      <c r="Y258" s="1548"/>
      <c r="Z258" s="1549"/>
      <c r="AA258" s="1550" t="s">
        <v>26</v>
      </c>
      <c r="AB258" s="1551"/>
      <c r="AC258" s="732"/>
    </row>
    <row r="259" spans="1:29" x14ac:dyDescent="0.25">
      <c r="A259" s="10"/>
      <c r="B259" s="1533"/>
      <c r="C259" s="1534"/>
      <c r="D259" s="1534"/>
      <c r="E259" s="1534"/>
      <c r="F259" s="1534"/>
      <c r="G259" s="1534"/>
      <c r="H259" s="1534"/>
      <c r="I259" s="1535"/>
      <c r="J259" s="1538"/>
      <c r="K259" s="1539"/>
      <c r="L259" s="928"/>
      <c r="M259" s="732"/>
      <c r="N259" s="713"/>
      <c r="O259" s="713"/>
      <c r="P259" s="723"/>
      <c r="Q259" s="717"/>
      <c r="R259" s="732"/>
      <c r="S259" s="1533"/>
      <c r="T259" s="1534"/>
      <c r="U259" s="1534"/>
      <c r="V259" s="1534"/>
      <c r="W259" s="1534"/>
      <c r="X259" s="1534"/>
      <c r="Y259" s="1534"/>
      <c r="Z259" s="1535"/>
      <c r="AA259" s="1538"/>
      <c r="AB259" s="1539"/>
      <c r="AC259" s="732"/>
    </row>
    <row r="260" spans="1:29" x14ac:dyDescent="0.25">
      <c r="A260" s="10"/>
      <c r="B260" s="1540"/>
      <c r="C260" s="1518"/>
      <c r="D260" s="1518"/>
      <c r="E260" s="1518"/>
      <c r="F260" s="1518"/>
      <c r="G260" s="1518"/>
      <c r="H260" s="1518"/>
      <c r="I260" s="1519"/>
      <c r="J260" s="1541"/>
      <c r="K260" s="1542"/>
      <c r="L260" s="928"/>
      <c r="M260" s="732"/>
      <c r="N260" s="713"/>
      <c r="O260" s="713"/>
      <c r="P260" s="723"/>
      <c r="Q260" s="717"/>
      <c r="R260" s="732"/>
      <c r="S260" s="1540"/>
      <c r="T260" s="1518"/>
      <c r="U260" s="1518"/>
      <c r="V260" s="1518"/>
      <c r="W260" s="1518"/>
      <c r="X260" s="1518"/>
      <c r="Y260" s="1518"/>
      <c r="Z260" s="1519"/>
      <c r="AA260" s="1541"/>
      <c r="AB260" s="1542"/>
      <c r="AC260" s="732"/>
    </row>
    <row r="261" spans="1:29" x14ac:dyDescent="0.25">
      <c r="A261" s="10"/>
      <c r="B261" s="1517"/>
      <c r="C261" s="1518"/>
      <c r="D261" s="1518"/>
      <c r="E261" s="1518"/>
      <c r="F261" s="1518"/>
      <c r="G261" s="1518"/>
      <c r="H261" s="1518"/>
      <c r="I261" s="1519"/>
      <c r="J261" s="1541"/>
      <c r="K261" s="1542"/>
      <c r="L261" s="928"/>
      <c r="M261" s="732"/>
      <c r="N261" s="713"/>
      <c r="O261" s="713"/>
      <c r="P261" s="723"/>
      <c r="Q261" s="717"/>
      <c r="R261" s="732"/>
      <c r="S261" s="1517"/>
      <c r="T261" s="1518"/>
      <c r="U261" s="1518"/>
      <c r="V261" s="1518"/>
      <c r="W261" s="1518"/>
      <c r="X261" s="1518"/>
      <c r="Y261" s="1518"/>
      <c r="Z261" s="1519"/>
      <c r="AA261" s="1541"/>
      <c r="AB261" s="1542"/>
      <c r="AC261" s="732"/>
    </row>
    <row r="262" spans="1:29" x14ac:dyDescent="0.25">
      <c r="A262" s="10"/>
      <c r="B262" s="1540"/>
      <c r="C262" s="1518"/>
      <c r="D262" s="1518"/>
      <c r="E262" s="1518"/>
      <c r="F262" s="1518"/>
      <c r="G262" s="1518"/>
      <c r="H262" s="1518"/>
      <c r="I262" s="1519"/>
      <c r="J262" s="1520"/>
      <c r="K262" s="1521"/>
      <c r="L262" s="928"/>
      <c r="M262" s="732"/>
      <c r="N262" s="713"/>
      <c r="O262" s="713"/>
      <c r="P262" s="723"/>
      <c r="Q262" s="717"/>
      <c r="R262" s="732"/>
      <c r="S262" s="1540"/>
      <c r="T262" s="1518"/>
      <c r="U262" s="1518"/>
      <c r="V262" s="1518"/>
      <c r="W262" s="1518"/>
      <c r="X262" s="1518"/>
      <c r="Y262" s="1518"/>
      <c r="Z262" s="1519"/>
      <c r="AA262" s="1520"/>
      <c r="AB262" s="1521"/>
      <c r="AC262" s="732"/>
    </row>
    <row r="263" spans="1:29" x14ac:dyDescent="0.25">
      <c r="A263" s="10"/>
      <c r="B263" s="1540"/>
      <c r="C263" s="1518"/>
      <c r="D263" s="1518"/>
      <c r="E263" s="1518"/>
      <c r="F263" s="1518"/>
      <c r="G263" s="1518"/>
      <c r="H263" s="1518"/>
      <c r="I263" s="1519"/>
      <c r="J263" s="1520"/>
      <c r="K263" s="1521"/>
      <c r="L263" s="928"/>
      <c r="M263" s="732"/>
      <c r="N263" s="713"/>
      <c r="O263" s="713"/>
      <c r="P263" s="723"/>
      <c r="Q263" s="717"/>
      <c r="R263" s="732"/>
      <c r="S263" s="1540"/>
      <c r="T263" s="1518"/>
      <c r="U263" s="1518"/>
      <c r="V263" s="1518"/>
      <c r="W263" s="1518"/>
      <c r="X263" s="1518"/>
      <c r="Y263" s="1518"/>
      <c r="Z263" s="1519"/>
      <c r="AA263" s="1520"/>
      <c r="AB263" s="1521"/>
      <c r="AC263" s="732"/>
    </row>
    <row r="264" spans="1:29" x14ac:dyDescent="0.25">
      <c r="A264" s="10"/>
      <c r="B264" s="1517"/>
      <c r="C264" s="1518"/>
      <c r="D264" s="1518"/>
      <c r="E264" s="1518"/>
      <c r="F264" s="1518"/>
      <c r="G264" s="1518"/>
      <c r="H264" s="1518"/>
      <c r="I264" s="1519"/>
      <c r="J264" s="1520"/>
      <c r="K264" s="1521"/>
      <c r="L264" s="928"/>
      <c r="M264" s="732"/>
      <c r="N264" s="713"/>
      <c r="O264" s="713"/>
      <c r="P264" s="723"/>
      <c r="Q264" s="717"/>
      <c r="R264" s="732"/>
      <c r="S264" s="1517"/>
      <c r="T264" s="1518"/>
      <c r="U264" s="1518"/>
      <c r="V264" s="1518"/>
      <c r="W264" s="1518"/>
      <c r="X264" s="1518"/>
      <c r="Y264" s="1518"/>
      <c r="Z264" s="1519"/>
      <c r="AA264" s="1520"/>
      <c r="AB264" s="1521"/>
      <c r="AC264" s="732"/>
    </row>
    <row r="265" spans="1:29" x14ac:dyDescent="0.25">
      <c r="A265" s="10"/>
      <c r="B265" s="1517"/>
      <c r="C265" s="1518"/>
      <c r="D265" s="1518"/>
      <c r="E265" s="1518"/>
      <c r="F265" s="1518"/>
      <c r="G265" s="1518"/>
      <c r="H265" s="1518"/>
      <c r="I265" s="1519"/>
      <c r="J265" s="1520"/>
      <c r="K265" s="1521"/>
      <c r="L265" s="928"/>
      <c r="M265" s="732"/>
      <c r="N265" s="713"/>
      <c r="O265" s="713"/>
      <c r="P265" s="723"/>
      <c r="Q265" s="717"/>
      <c r="R265" s="732"/>
      <c r="S265" s="1517"/>
      <c r="T265" s="1518"/>
      <c r="U265" s="1518"/>
      <c r="V265" s="1518"/>
      <c r="W265" s="1518"/>
      <c r="X265" s="1518"/>
      <c r="Y265" s="1518"/>
      <c r="Z265" s="1519"/>
      <c r="AA265" s="1520"/>
      <c r="AB265" s="1521"/>
      <c r="AC265" s="732"/>
    </row>
    <row r="266" spans="1:29" x14ac:dyDescent="0.25">
      <c r="A266" s="10"/>
      <c r="B266" s="1517"/>
      <c r="C266" s="1518"/>
      <c r="D266" s="1518"/>
      <c r="E266" s="1518"/>
      <c r="F266" s="1518"/>
      <c r="G266" s="1518"/>
      <c r="H266" s="1518"/>
      <c r="I266" s="1519"/>
      <c r="J266" s="1520"/>
      <c r="K266" s="1521"/>
      <c r="L266" s="928"/>
      <c r="M266" s="732"/>
      <c r="N266" s="713"/>
      <c r="O266" s="713"/>
      <c r="P266" s="723"/>
      <c r="Q266" s="717"/>
      <c r="R266" s="732"/>
      <c r="S266" s="1517"/>
      <c r="T266" s="1518"/>
      <c r="U266" s="1518"/>
      <c r="V266" s="1518"/>
      <c r="W266" s="1518"/>
      <c r="X266" s="1518"/>
      <c r="Y266" s="1518"/>
      <c r="Z266" s="1519"/>
      <c r="AA266" s="1520"/>
      <c r="AB266" s="1521"/>
      <c r="AC266" s="732"/>
    </row>
    <row r="267" spans="1:29" x14ac:dyDescent="0.25">
      <c r="A267" s="10"/>
      <c r="B267" s="1517"/>
      <c r="C267" s="1518"/>
      <c r="D267" s="1518"/>
      <c r="E267" s="1518"/>
      <c r="F267" s="1518"/>
      <c r="G267" s="1518"/>
      <c r="H267" s="1518"/>
      <c r="I267" s="1519"/>
      <c r="J267" s="1520"/>
      <c r="K267" s="1521"/>
      <c r="L267" s="928"/>
      <c r="M267" s="732"/>
      <c r="N267" s="713"/>
      <c r="O267" s="713"/>
      <c r="P267" s="723"/>
      <c r="Q267" s="717"/>
      <c r="R267" s="732"/>
      <c r="S267" s="1517"/>
      <c r="T267" s="1518"/>
      <c r="U267" s="1518"/>
      <c r="V267" s="1518"/>
      <c r="W267" s="1518"/>
      <c r="X267" s="1518"/>
      <c r="Y267" s="1518"/>
      <c r="Z267" s="1519"/>
      <c r="AA267" s="1520"/>
      <c r="AB267" s="1521"/>
      <c r="AC267" s="732"/>
    </row>
    <row r="268" spans="1:29" x14ac:dyDescent="0.25">
      <c r="A268" s="10"/>
      <c r="B268" s="1517"/>
      <c r="C268" s="1518"/>
      <c r="D268" s="1518"/>
      <c r="E268" s="1518"/>
      <c r="F268" s="1518"/>
      <c r="G268" s="1518"/>
      <c r="H268" s="1518"/>
      <c r="I268" s="1519"/>
      <c r="J268" s="1520"/>
      <c r="K268" s="1521"/>
      <c r="L268" s="928"/>
      <c r="M268" s="732"/>
      <c r="N268" s="713"/>
      <c r="O268" s="713"/>
      <c r="P268" s="723"/>
      <c r="Q268" s="717"/>
      <c r="R268" s="732"/>
      <c r="S268" s="1517"/>
      <c r="T268" s="1518"/>
      <c r="U268" s="1518"/>
      <c r="V268" s="1518"/>
      <c r="W268" s="1518"/>
      <c r="X268" s="1518"/>
      <c r="Y268" s="1518"/>
      <c r="Z268" s="1519"/>
      <c r="AA268" s="1520"/>
      <c r="AB268" s="1521"/>
      <c r="AC268" s="732"/>
    </row>
    <row r="269" spans="1:29" ht="15" x14ac:dyDescent="0.25">
      <c r="A269" s="12"/>
      <c r="B269" s="1517"/>
      <c r="C269" s="1518"/>
      <c r="D269" s="1518"/>
      <c r="E269" s="1518"/>
      <c r="F269" s="1518"/>
      <c r="G269" s="1518"/>
      <c r="H269" s="1518"/>
      <c r="I269" s="1519"/>
      <c r="J269" s="1520"/>
      <c r="K269" s="1521"/>
      <c r="L269" s="928"/>
      <c r="M269" s="732"/>
      <c r="N269" s="713"/>
      <c r="O269" s="713"/>
      <c r="P269" s="723"/>
      <c r="Q269" s="717"/>
      <c r="R269" s="732"/>
      <c r="S269" s="1517"/>
      <c r="T269" s="1518"/>
      <c r="U269" s="1518"/>
      <c r="V269" s="1518"/>
      <c r="W269" s="1518"/>
      <c r="X269" s="1518"/>
      <c r="Y269" s="1518"/>
      <c r="Z269" s="1519"/>
      <c r="AA269" s="1520"/>
      <c r="AB269" s="1521"/>
      <c r="AC269" s="732"/>
    </row>
    <row r="270" spans="1:29" ht="13.8" thickBot="1" x14ac:dyDescent="0.3">
      <c r="A270" s="10"/>
      <c r="B270" s="1510"/>
      <c r="C270" s="1511"/>
      <c r="D270" s="1511"/>
      <c r="E270" s="1511"/>
      <c r="F270" s="1511"/>
      <c r="G270" s="1511"/>
      <c r="H270" s="1511"/>
      <c r="I270" s="1512"/>
      <c r="J270" s="1552"/>
      <c r="K270" s="1553"/>
      <c r="L270" s="928"/>
      <c r="M270" s="732"/>
      <c r="N270" s="726" t="str">
        <f>N7</f>
        <v>Proposed Contract</v>
      </c>
      <c r="O270" s="726" t="str">
        <f>O7</f>
        <v>Previous Contract</v>
      </c>
      <c r="P270" s="726" t="s">
        <v>112</v>
      </c>
      <c r="Q270" s="759"/>
      <c r="R270" s="732"/>
      <c r="S270" s="1510"/>
      <c r="T270" s="1511"/>
      <c r="U270" s="1511"/>
      <c r="V270" s="1511"/>
      <c r="W270" s="1511"/>
      <c r="X270" s="1511"/>
      <c r="Y270" s="1511"/>
      <c r="Z270" s="1512"/>
      <c r="AA270" s="1552"/>
      <c r="AB270" s="1553"/>
      <c r="AC270" s="732"/>
    </row>
    <row r="271" spans="1:29" ht="13.8" thickBot="1" x14ac:dyDescent="0.3">
      <c r="A271" s="10"/>
      <c r="B271" s="1522" t="s">
        <v>14</v>
      </c>
      <c r="C271" s="1523"/>
      <c r="D271" s="1523"/>
      <c r="E271" s="1523"/>
      <c r="F271" s="1523"/>
      <c r="G271" s="1523"/>
      <c r="H271" s="1523"/>
      <c r="I271" s="1524"/>
      <c r="J271" s="1554">
        <f>SUM(J259:K270)</f>
        <v>0</v>
      </c>
      <c r="K271" s="1555"/>
      <c r="L271" s="928"/>
      <c r="M271" s="732"/>
      <c r="N271" s="718">
        <f>J271</f>
        <v>0</v>
      </c>
      <c r="O271" s="718">
        <f>AA271</f>
        <v>0</v>
      </c>
      <c r="P271" s="718">
        <f>N271-O271</f>
        <v>0</v>
      </c>
      <c r="Q271" s="750" t="s">
        <v>2</v>
      </c>
      <c r="R271" s="732"/>
      <c r="S271" s="1503" t="s">
        <v>14</v>
      </c>
      <c r="T271" s="1504"/>
      <c r="U271" s="1504"/>
      <c r="V271" s="1504"/>
      <c r="W271" s="1504"/>
      <c r="X271" s="1504"/>
      <c r="Y271" s="1504"/>
      <c r="Z271" s="1505"/>
      <c r="AA271" s="1506">
        <f>SUM(AA259:AB270)</f>
        <v>0</v>
      </c>
      <c r="AB271" s="1507"/>
      <c r="AC271" s="732"/>
    </row>
    <row r="272" spans="1:29" ht="15.75" customHeight="1" x14ac:dyDescent="0.25">
      <c r="A272" s="10"/>
      <c r="B272" s="14"/>
      <c r="C272" s="14"/>
      <c r="D272" s="13"/>
      <c r="E272" s="13"/>
      <c r="F272" s="13"/>
      <c r="G272" s="13"/>
      <c r="H272" s="13"/>
      <c r="I272" s="13"/>
      <c r="J272" s="13"/>
      <c r="K272" s="13"/>
      <c r="L272" s="928"/>
      <c r="M272" s="732"/>
      <c r="N272" s="713"/>
      <c r="O272" s="713"/>
      <c r="P272" s="723"/>
      <c r="Q272" s="717"/>
      <c r="R272" s="732"/>
      <c r="S272" s="941"/>
      <c r="T272" s="941"/>
      <c r="U272" s="732"/>
      <c r="V272" s="732"/>
      <c r="W272" s="732"/>
      <c r="X272" s="732"/>
      <c r="Y272" s="732"/>
      <c r="Z272" s="732"/>
      <c r="AA272" s="732"/>
      <c r="AB272" s="732"/>
      <c r="AC272" s="732"/>
    </row>
    <row r="273" spans="1:29" ht="15.75" customHeight="1" thickBot="1" x14ac:dyDescent="0.3">
      <c r="A273" s="12"/>
      <c r="B273" s="1556" t="s">
        <v>72</v>
      </c>
      <c r="C273" s="1556"/>
      <c r="D273" s="1556"/>
      <c r="E273" s="1556"/>
      <c r="F273" s="1556"/>
      <c r="G273" s="1556"/>
      <c r="H273" s="1556"/>
      <c r="I273" s="1556"/>
      <c r="J273" s="23"/>
      <c r="K273" s="23"/>
      <c r="L273" s="928"/>
      <c r="M273" s="732"/>
      <c r="N273" s="713"/>
      <c r="O273" s="713"/>
      <c r="P273" s="723"/>
      <c r="Q273" s="717"/>
      <c r="R273" s="732"/>
      <c r="S273" s="1546" t="s">
        <v>72</v>
      </c>
      <c r="T273" s="1546"/>
      <c r="U273" s="1546"/>
      <c r="V273" s="1546"/>
      <c r="W273" s="1546"/>
      <c r="X273" s="1546"/>
      <c r="Y273" s="1546"/>
      <c r="Z273" s="1546"/>
      <c r="AA273" s="942"/>
      <c r="AB273" s="942"/>
      <c r="AC273" s="732"/>
    </row>
    <row r="274" spans="1:29" ht="13.8" thickBot="1" x14ac:dyDescent="0.3">
      <c r="A274" s="10"/>
      <c r="B274" s="1557" t="s">
        <v>71</v>
      </c>
      <c r="C274" s="1558"/>
      <c r="D274" s="1558"/>
      <c r="E274" s="1558"/>
      <c r="F274" s="1558"/>
      <c r="G274" s="1558"/>
      <c r="H274" s="1558"/>
      <c r="I274" s="1559"/>
      <c r="J274" s="1531" t="s">
        <v>26</v>
      </c>
      <c r="K274" s="1532"/>
      <c r="L274" s="928"/>
      <c r="M274" s="732"/>
      <c r="N274" s="713"/>
      <c r="O274" s="713"/>
      <c r="P274" s="723"/>
      <c r="Q274" s="717"/>
      <c r="R274" s="732"/>
      <c r="S274" s="1547" t="s">
        <v>71</v>
      </c>
      <c r="T274" s="1548"/>
      <c r="U274" s="1548"/>
      <c r="V274" s="1548"/>
      <c r="W274" s="1548"/>
      <c r="X274" s="1548"/>
      <c r="Y274" s="1548"/>
      <c r="Z274" s="1549"/>
      <c r="AA274" s="1550" t="s">
        <v>26</v>
      </c>
      <c r="AB274" s="1551"/>
      <c r="AC274" s="732"/>
    </row>
    <row r="275" spans="1:29" x14ac:dyDescent="0.25">
      <c r="A275" s="10"/>
      <c r="B275" s="1533"/>
      <c r="C275" s="1534"/>
      <c r="D275" s="1534"/>
      <c r="E275" s="1534"/>
      <c r="F275" s="1534"/>
      <c r="G275" s="1534"/>
      <c r="H275" s="1534"/>
      <c r="I275" s="1535"/>
      <c r="J275" s="1536"/>
      <c r="K275" s="1537"/>
      <c r="L275" s="928"/>
      <c r="M275" s="732"/>
      <c r="N275" s="713"/>
      <c r="O275" s="713"/>
      <c r="P275" s="723"/>
      <c r="Q275" s="717"/>
      <c r="R275" s="732"/>
      <c r="S275" s="1533"/>
      <c r="T275" s="1534"/>
      <c r="U275" s="1534"/>
      <c r="V275" s="1534"/>
      <c r="W275" s="1534"/>
      <c r="X275" s="1534"/>
      <c r="Y275" s="1534"/>
      <c r="Z275" s="1535"/>
      <c r="AA275" s="1536"/>
      <c r="AB275" s="1537"/>
      <c r="AC275" s="732"/>
    </row>
    <row r="276" spans="1:29" x14ac:dyDescent="0.25">
      <c r="A276" s="10"/>
      <c r="B276" s="1517"/>
      <c r="C276" s="1518"/>
      <c r="D276" s="1518"/>
      <c r="E276" s="1518"/>
      <c r="F276" s="1518"/>
      <c r="G276" s="1518"/>
      <c r="H276" s="1518"/>
      <c r="I276" s="1519"/>
      <c r="J276" s="1541"/>
      <c r="K276" s="1542"/>
      <c r="L276" s="928"/>
      <c r="M276" s="732"/>
      <c r="N276" s="713"/>
      <c r="O276" s="713"/>
      <c r="P276" s="723"/>
      <c r="Q276" s="717"/>
      <c r="R276" s="732"/>
      <c r="S276" s="1517"/>
      <c r="T276" s="1518"/>
      <c r="U276" s="1518"/>
      <c r="V276" s="1518"/>
      <c r="W276" s="1518"/>
      <c r="X276" s="1518"/>
      <c r="Y276" s="1518"/>
      <c r="Z276" s="1519"/>
      <c r="AA276" s="1541"/>
      <c r="AB276" s="1542"/>
      <c r="AC276" s="732"/>
    </row>
    <row r="277" spans="1:29" x14ac:dyDescent="0.25">
      <c r="A277" s="10"/>
      <c r="B277" s="1517"/>
      <c r="C277" s="1518"/>
      <c r="D277" s="1518"/>
      <c r="E277" s="1518"/>
      <c r="F277" s="1518"/>
      <c r="G277" s="1518"/>
      <c r="H277" s="1518"/>
      <c r="I277" s="1519"/>
      <c r="J277" s="1541"/>
      <c r="K277" s="1542"/>
      <c r="L277" s="928"/>
      <c r="M277" s="732"/>
      <c r="N277" s="713"/>
      <c r="O277" s="713"/>
      <c r="P277" s="723"/>
      <c r="Q277" s="717"/>
      <c r="R277" s="732"/>
      <c r="S277" s="1517"/>
      <c r="T277" s="1518"/>
      <c r="U277" s="1518"/>
      <c r="V277" s="1518"/>
      <c r="W277" s="1518"/>
      <c r="X277" s="1518"/>
      <c r="Y277" s="1518"/>
      <c r="Z277" s="1519"/>
      <c r="AA277" s="1541"/>
      <c r="AB277" s="1542"/>
      <c r="AC277" s="732"/>
    </row>
    <row r="278" spans="1:29" x14ac:dyDescent="0.25">
      <c r="A278" s="10"/>
      <c r="B278" s="1517"/>
      <c r="C278" s="1518"/>
      <c r="D278" s="1518"/>
      <c r="E278" s="1518"/>
      <c r="F278" s="1518"/>
      <c r="G278" s="1518"/>
      <c r="H278" s="1518"/>
      <c r="I278" s="1519"/>
      <c r="J278" s="1520"/>
      <c r="K278" s="1521"/>
      <c r="L278" s="928"/>
      <c r="M278" s="732"/>
      <c r="N278" s="713"/>
      <c r="O278" s="713"/>
      <c r="P278" s="723"/>
      <c r="Q278" s="717"/>
      <c r="R278" s="732"/>
      <c r="S278" s="1517"/>
      <c r="T278" s="1518"/>
      <c r="U278" s="1518"/>
      <c r="V278" s="1518"/>
      <c r="W278" s="1518"/>
      <c r="X278" s="1518"/>
      <c r="Y278" s="1518"/>
      <c r="Z278" s="1519"/>
      <c r="AA278" s="1520"/>
      <c r="AB278" s="1521"/>
      <c r="AC278" s="732"/>
    </row>
    <row r="279" spans="1:29" x14ac:dyDescent="0.25">
      <c r="A279" s="10"/>
      <c r="B279" s="1517"/>
      <c r="C279" s="1518"/>
      <c r="D279" s="1518"/>
      <c r="E279" s="1518"/>
      <c r="F279" s="1518"/>
      <c r="G279" s="1518"/>
      <c r="H279" s="1518"/>
      <c r="I279" s="1519"/>
      <c r="J279" s="1520"/>
      <c r="K279" s="1521"/>
      <c r="L279" s="928"/>
      <c r="M279" s="732"/>
      <c r="N279" s="713"/>
      <c r="O279" s="713"/>
      <c r="P279" s="723"/>
      <c r="Q279" s="717"/>
      <c r="R279" s="732"/>
      <c r="S279" s="1517"/>
      <c r="T279" s="1518"/>
      <c r="U279" s="1518"/>
      <c r="V279" s="1518"/>
      <c r="W279" s="1518"/>
      <c r="X279" s="1518"/>
      <c r="Y279" s="1518"/>
      <c r="Z279" s="1519"/>
      <c r="AA279" s="1520"/>
      <c r="AB279" s="1521"/>
      <c r="AC279" s="732"/>
    </row>
    <row r="280" spans="1:29" x14ac:dyDescent="0.25">
      <c r="A280" s="10"/>
      <c r="B280" s="1517"/>
      <c r="C280" s="1518"/>
      <c r="D280" s="1518"/>
      <c r="E280" s="1518"/>
      <c r="F280" s="1518"/>
      <c r="G280" s="1518"/>
      <c r="H280" s="1518"/>
      <c r="I280" s="1519"/>
      <c r="J280" s="1520"/>
      <c r="K280" s="1521"/>
      <c r="L280" s="928"/>
      <c r="M280" s="732"/>
      <c r="N280" s="713"/>
      <c r="O280" s="713"/>
      <c r="P280" s="723"/>
      <c r="Q280" s="717"/>
      <c r="R280" s="732"/>
      <c r="S280" s="1517"/>
      <c r="T280" s="1518"/>
      <c r="U280" s="1518"/>
      <c r="V280" s="1518"/>
      <c r="W280" s="1518"/>
      <c r="X280" s="1518"/>
      <c r="Y280" s="1518"/>
      <c r="Z280" s="1519"/>
      <c r="AA280" s="1520"/>
      <c r="AB280" s="1521"/>
      <c r="AC280" s="732"/>
    </row>
    <row r="281" spans="1:29" x14ac:dyDescent="0.25">
      <c r="A281" s="10"/>
      <c r="B281" s="1517"/>
      <c r="C281" s="1518"/>
      <c r="D281" s="1518"/>
      <c r="E281" s="1518"/>
      <c r="F281" s="1518"/>
      <c r="G281" s="1518"/>
      <c r="H281" s="1518"/>
      <c r="I281" s="1519"/>
      <c r="J281" s="1520"/>
      <c r="K281" s="1521"/>
      <c r="L281" s="928"/>
      <c r="M281" s="732"/>
      <c r="N281" s="713"/>
      <c r="O281" s="713"/>
      <c r="P281" s="723"/>
      <c r="Q281" s="717"/>
      <c r="R281" s="732"/>
      <c r="S281" s="1517"/>
      <c r="T281" s="1518"/>
      <c r="U281" s="1518"/>
      <c r="V281" s="1518"/>
      <c r="W281" s="1518"/>
      <c r="X281" s="1518"/>
      <c r="Y281" s="1518"/>
      <c r="Z281" s="1519"/>
      <c r="AA281" s="1520"/>
      <c r="AB281" s="1521"/>
      <c r="AC281" s="732"/>
    </row>
    <row r="282" spans="1:29" x14ac:dyDescent="0.25">
      <c r="A282" s="10"/>
      <c r="B282" s="1517"/>
      <c r="C282" s="1518"/>
      <c r="D282" s="1518"/>
      <c r="E282" s="1518"/>
      <c r="F282" s="1518"/>
      <c r="G282" s="1518"/>
      <c r="H282" s="1518"/>
      <c r="I282" s="1519"/>
      <c r="J282" s="1520"/>
      <c r="K282" s="1521"/>
      <c r="L282" s="928"/>
      <c r="M282" s="732"/>
      <c r="N282" s="713"/>
      <c r="O282" s="713"/>
      <c r="P282" s="723"/>
      <c r="Q282" s="717"/>
      <c r="R282" s="732"/>
      <c r="S282" s="1517"/>
      <c r="T282" s="1518"/>
      <c r="U282" s="1518"/>
      <c r="V282" s="1518"/>
      <c r="W282" s="1518"/>
      <c r="X282" s="1518"/>
      <c r="Y282" s="1518"/>
      <c r="Z282" s="1519"/>
      <c r="AA282" s="1520"/>
      <c r="AB282" s="1521"/>
      <c r="AC282" s="732"/>
    </row>
    <row r="283" spans="1:29" x14ac:dyDescent="0.25">
      <c r="A283" s="10"/>
      <c r="B283" s="1517"/>
      <c r="C283" s="1518"/>
      <c r="D283" s="1518"/>
      <c r="E283" s="1518"/>
      <c r="F283" s="1518"/>
      <c r="G283" s="1518"/>
      <c r="H283" s="1518"/>
      <c r="I283" s="1519"/>
      <c r="J283" s="1520"/>
      <c r="K283" s="1521"/>
      <c r="L283" s="928"/>
      <c r="M283" s="732"/>
      <c r="N283" s="713"/>
      <c r="O283" s="713"/>
      <c r="P283" s="723"/>
      <c r="Q283" s="717"/>
      <c r="R283" s="732"/>
      <c r="S283" s="1517"/>
      <c r="T283" s="1518"/>
      <c r="U283" s="1518"/>
      <c r="V283" s="1518"/>
      <c r="W283" s="1518"/>
      <c r="X283" s="1518"/>
      <c r="Y283" s="1518"/>
      <c r="Z283" s="1519"/>
      <c r="AA283" s="1520"/>
      <c r="AB283" s="1521"/>
      <c r="AC283" s="732"/>
    </row>
    <row r="284" spans="1:29" x14ac:dyDescent="0.25">
      <c r="A284" s="10"/>
      <c r="B284" s="1517"/>
      <c r="C284" s="1518"/>
      <c r="D284" s="1518"/>
      <c r="E284" s="1518"/>
      <c r="F284" s="1518"/>
      <c r="G284" s="1518"/>
      <c r="H284" s="1518"/>
      <c r="I284" s="1519"/>
      <c r="J284" s="1520"/>
      <c r="K284" s="1521"/>
      <c r="L284" s="928"/>
      <c r="M284" s="732"/>
      <c r="N284" s="713"/>
      <c r="O284" s="713"/>
      <c r="P284" s="723"/>
      <c r="Q284" s="717"/>
      <c r="R284" s="732"/>
      <c r="S284" s="1517"/>
      <c r="T284" s="1518"/>
      <c r="U284" s="1518"/>
      <c r="V284" s="1518"/>
      <c r="W284" s="1518"/>
      <c r="X284" s="1518"/>
      <c r="Y284" s="1518"/>
      <c r="Z284" s="1519"/>
      <c r="AA284" s="1520"/>
      <c r="AB284" s="1521"/>
      <c r="AC284" s="732"/>
    </row>
    <row r="285" spans="1:29" ht="15" x14ac:dyDescent="0.25">
      <c r="A285" s="12"/>
      <c r="B285" s="1517"/>
      <c r="C285" s="1518"/>
      <c r="D285" s="1518"/>
      <c r="E285" s="1518"/>
      <c r="F285" s="1518"/>
      <c r="G285" s="1518"/>
      <c r="H285" s="1518"/>
      <c r="I285" s="1519"/>
      <c r="J285" s="1520"/>
      <c r="K285" s="1521"/>
      <c r="L285" s="928"/>
      <c r="M285" s="732"/>
      <c r="N285" s="713"/>
      <c r="O285" s="713"/>
      <c r="P285" s="723"/>
      <c r="Q285" s="717"/>
      <c r="R285" s="732"/>
      <c r="S285" s="1517"/>
      <c r="T285" s="1518"/>
      <c r="U285" s="1518"/>
      <c r="V285" s="1518"/>
      <c r="W285" s="1518"/>
      <c r="X285" s="1518"/>
      <c r="Y285" s="1518"/>
      <c r="Z285" s="1519"/>
      <c r="AA285" s="1520"/>
      <c r="AB285" s="1521"/>
      <c r="AC285" s="732"/>
    </row>
    <row r="286" spans="1:29" ht="13.8" thickBot="1" x14ac:dyDescent="0.3">
      <c r="A286" s="10"/>
      <c r="B286" s="1510"/>
      <c r="C286" s="1511"/>
      <c r="D286" s="1511"/>
      <c r="E286" s="1511"/>
      <c r="F286" s="1511"/>
      <c r="G286" s="1511"/>
      <c r="H286" s="1511"/>
      <c r="I286" s="1512"/>
      <c r="J286" s="1513"/>
      <c r="K286" s="1514"/>
      <c r="L286" s="928"/>
      <c r="M286" s="732"/>
      <c r="N286" s="726" t="str">
        <f>N7</f>
        <v>Proposed Contract</v>
      </c>
      <c r="O286" s="726" t="str">
        <f>O7</f>
        <v>Previous Contract</v>
      </c>
      <c r="P286" s="726" t="s">
        <v>112</v>
      </c>
      <c r="Q286" s="759"/>
      <c r="R286" s="732"/>
      <c r="S286" s="1510"/>
      <c r="T286" s="1511"/>
      <c r="U286" s="1511"/>
      <c r="V286" s="1511"/>
      <c r="W286" s="1511"/>
      <c r="X286" s="1511"/>
      <c r="Y286" s="1511"/>
      <c r="Z286" s="1512"/>
      <c r="AA286" s="1513"/>
      <c r="AB286" s="1514"/>
      <c r="AC286" s="732"/>
    </row>
    <row r="287" spans="1:29" ht="13.8" thickBot="1" x14ac:dyDescent="0.3">
      <c r="A287" s="10"/>
      <c r="B287" s="1522" t="s">
        <v>14</v>
      </c>
      <c r="C287" s="1523"/>
      <c r="D287" s="1523"/>
      <c r="E287" s="1523"/>
      <c r="F287" s="1523"/>
      <c r="G287" s="1523"/>
      <c r="H287" s="1523"/>
      <c r="I287" s="1524"/>
      <c r="J287" s="1525">
        <f>SUM(J275:K286)</f>
        <v>0</v>
      </c>
      <c r="K287" s="1526"/>
      <c r="L287" s="928"/>
      <c r="M287" s="732"/>
      <c r="N287" s="718">
        <f>J287</f>
        <v>0</v>
      </c>
      <c r="O287" s="718">
        <f>AA287</f>
        <v>0</v>
      </c>
      <c r="P287" s="718">
        <f>N287-O287</f>
        <v>0</v>
      </c>
      <c r="Q287" s="750" t="s">
        <v>2</v>
      </c>
      <c r="R287" s="732"/>
      <c r="S287" s="1503" t="s">
        <v>14</v>
      </c>
      <c r="T287" s="1504"/>
      <c r="U287" s="1504"/>
      <c r="V287" s="1504"/>
      <c r="W287" s="1504"/>
      <c r="X287" s="1504"/>
      <c r="Y287" s="1504"/>
      <c r="Z287" s="1505"/>
      <c r="AA287" s="1508">
        <f>SUM(AA275:AB286)</f>
        <v>0</v>
      </c>
      <c r="AB287" s="1509"/>
      <c r="AC287" s="732"/>
    </row>
    <row r="288" spans="1:29" ht="16.2" thickBot="1" x14ac:dyDescent="0.35">
      <c r="A288" s="12"/>
      <c r="B288" s="13"/>
      <c r="C288" s="24"/>
      <c r="D288" s="24"/>
      <c r="E288" s="13"/>
      <c r="F288" s="13"/>
      <c r="G288" s="13"/>
      <c r="H288" s="13"/>
      <c r="I288" s="13"/>
      <c r="J288" s="13"/>
      <c r="K288" s="13"/>
      <c r="L288" s="928"/>
      <c r="M288" s="732"/>
      <c r="N288" s="713"/>
      <c r="O288" s="713"/>
      <c r="P288" s="723"/>
      <c r="Q288" s="717"/>
      <c r="R288" s="732"/>
      <c r="S288" s="732"/>
      <c r="T288" s="939"/>
      <c r="U288" s="939"/>
      <c r="V288" s="732"/>
      <c r="W288" s="732"/>
      <c r="X288" s="732"/>
      <c r="Y288" s="732"/>
      <c r="Z288" s="732"/>
      <c r="AA288" s="732"/>
      <c r="AB288" s="732"/>
      <c r="AC288" s="732"/>
    </row>
    <row r="289" spans="1:29" ht="16.2" thickBot="1" x14ac:dyDescent="0.3">
      <c r="A289" s="12"/>
      <c r="B289" s="13"/>
      <c r="C289" s="26"/>
      <c r="D289" s="1527" t="s">
        <v>75</v>
      </c>
      <c r="E289" s="1527"/>
      <c r="F289" s="1527"/>
      <c r="G289" s="1527"/>
      <c r="H289" s="1527"/>
      <c r="I289" s="1528"/>
      <c r="J289" s="1529">
        <f>J271+J287</f>
        <v>0</v>
      </c>
      <c r="K289" s="1530"/>
      <c r="L289" s="928"/>
      <c r="M289" s="27" t="s">
        <v>63</v>
      </c>
      <c r="N289" s="718">
        <f>J289</f>
        <v>0</v>
      </c>
      <c r="O289" s="718">
        <f>AA289</f>
        <v>0</v>
      </c>
      <c r="P289" s="718">
        <f>N289-O289</f>
        <v>0</v>
      </c>
      <c r="Q289" s="750" t="s">
        <v>2</v>
      </c>
      <c r="R289" s="732"/>
      <c r="S289" s="732"/>
      <c r="T289" s="940"/>
      <c r="U289" s="1496" t="s">
        <v>75</v>
      </c>
      <c r="V289" s="1496"/>
      <c r="W289" s="1496"/>
      <c r="X289" s="1496"/>
      <c r="Y289" s="1496"/>
      <c r="Z289" s="1497"/>
      <c r="AA289" s="1515">
        <f>AA271+AA287</f>
        <v>0</v>
      </c>
      <c r="AB289" s="1516"/>
      <c r="AC289" s="27" t="s">
        <v>63</v>
      </c>
    </row>
    <row r="290" spans="1:29" ht="16.2" thickBot="1" x14ac:dyDescent="0.3">
      <c r="A290" s="12"/>
      <c r="B290" s="13"/>
      <c r="C290" s="26"/>
      <c r="D290" s="1527" t="s">
        <v>113</v>
      </c>
      <c r="E290" s="1527"/>
      <c r="F290" s="1527"/>
      <c r="G290" s="1527"/>
      <c r="H290" s="1527"/>
      <c r="I290" s="1528"/>
      <c r="J290" s="1529">
        <f>'Budget Worksheet '!J59</f>
        <v>0</v>
      </c>
      <c r="K290" s="1530"/>
      <c r="L290" s="928"/>
      <c r="M290" s="28">
        <f>J289-J290</f>
        <v>0</v>
      </c>
      <c r="N290" s="718">
        <f>J290</f>
        <v>0</v>
      </c>
      <c r="O290" s="718">
        <f>AA290</f>
        <v>0</v>
      </c>
      <c r="P290" s="718">
        <f>N290-O290</f>
        <v>0</v>
      </c>
      <c r="Q290" s="750" t="s">
        <v>2</v>
      </c>
      <c r="R290" s="732"/>
      <c r="S290" s="732"/>
      <c r="T290" s="940"/>
      <c r="U290" s="1496" t="s">
        <v>113</v>
      </c>
      <c r="V290" s="1496"/>
      <c r="W290" s="1496"/>
      <c r="X290" s="1496"/>
      <c r="Y290" s="1496"/>
      <c r="Z290" s="1497"/>
      <c r="AA290" s="1498">
        <v>0</v>
      </c>
      <c r="AB290" s="1499"/>
      <c r="AC290" s="28">
        <f>AA289-AA290</f>
        <v>0</v>
      </c>
    </row>
    <row r="291" spans="1:29" ht="13.8" thickBot="1" x14ac:dyDescent="0.3">
      <c r="A291" s="929"/>
      <c r="B291" s="930"/>
      <c r="C291" s="930"/>
      <c r="D291" s="930"/>
      <c r="E291" s="930"/>
      <c r="F291" s="930"/>
      <c r="G291" s="930"/>
      <c r="H291" s="930"/>
      <c r="I291" s="930"/>
      <c r="J291" s="930"/>
      <c r="K291" s="930"/>
      <c r="L291" s="931"/>
      <c r="M291" s="732"/>
      <c r="N291" s="713"/>
      <c r="O291" s="713"/>
      <c r="P291" s="723"/>
      <c r="Q291" s="717"/>
      <c r="R291" s="732"/>
      <c r="S291" s="732"/>
      <c r="T291" s="732"/>
      <c r="U291" s="732"/>
      <c r="V291" s="732"/>
      <c r="W291" s="732"/>
      <c r="X291" s="732"/>
      <c r="Y291" s="732"/>
      <c r="Z291" s="732"/>
      <c r="AA291" s="732"/>
      <c r="AB291" s="732"/>
      <c r="AC291" s="732"/>
    </row>
  </sheetData>
  <sheetProtection algorithmName="SHA-512" hashValue="FhnIA5M981+zRHe7IJBau511XvWcfaY8CdQD+a9aHE6s2SDych8o+6a3swmkhnjL11tFKYHZbdbfirnj9Hp/IA==" saltValue="NE7eWkmY6VsEPSHp/RirZw==" spinCount="100000" sheet="1" objects="1" scenarios="1" selectLockedCells="1"/>
  <mergeCells count="624">
    <mergeCell ref="S136:AB136"/>
    <mergeCell ref="S166:AB166"/>
    <mergeCell ref="AA23:AB23"/>
    <mergeCell ref="Y29:Z29"/>
    <mergeCell ref="AA29:AB29"/>
    <mergeCell ref="Y24:Z24"/>
    <mergeCell ref="AA24:AB24"/>
    <mergeCell ref="Y25:Z25"/>
    <mergeCell ref="S5:AB7"/>
    <mergeCell ref="Y27:Z27"/>
    <mergeCell ref="AA27:AB27"/>
    <mergeCell ref="Y28:Z28"/>
    <mergeCell ref="AA28:AB28"/>
    <mergeCell ref="S132:AB132"/>
    <mergeCell ref="S118:AB118"/>
    <mergeCell ref="AA25:AB25"/>
    <mergeCell ref="Y30:Z30"/>
    <mergeCell ref="AA30:AB30"/>
    <mergeCell ref="S134:AB134"/>
    <mergeCell ref="S149:AB149"/>
    <mergeCell ref="S151:AB151"/>
    <mergeCell ref="S138:AB138"/>
    <mergeCell ref="AA26:AB26"/>
    <mergeCell ref="S73:AB73"/>
    <mergeCell ref="S67:V67"/>
    <mergeCell ref="W67:X67"/>
    <mergeCell ref="Y26:Z26"/>
    <mergeCell ref="S46:AB46"/>
    <mergeCell ref="S50:AB50"/>
    <mergeCell ref="S86:AB86"/>
    <mergeCell ref="Y67:Z67"/>
    <mergeCell ref="AA67:AB67"/>
    <mergeCell ref="S68:V68"/>
    <mergeCell ref="W68:X68"/>
    <mergeCell ref="S65:V65"/>
    <mergeCell ref="W65:X65"/>
    <mergeCell ref="Y31:Z31"/>
    <mergeCell ref="AA31:AB31"/>
    <mergeCell ref="S94:AB94"/>
    <mergeCell ref="S96:AB96"/>
    <mergeCell ref="B97:D97"/>
    <mergeCell ref="G95:I95"/>
    <mergeCell ref="E97:K97"/>
    <mergeCell ref="J95:K95"/>
    <mergeCell ref="J98:K98"/>
    <mergeCell ref="D100:E100"/>
    <mergeCell ref="S63:V63"/>
    <mergeCell ref="W63:X63"/>
    <mergeCell ref="Y63:Z63"/>
    <mergeCell ref="AA63:AB63"/>
    <mergeCell ref="W64:X64"/>
    <mergeCell ref="Y64:Z64"/>
    <mergeCell ref="AA64:AB64"/>
    <mergeCell ref="S88:AB88"/>
    <mergeCell ref="S64:V64"/>
    <mergeCell ref="S66:V66"/>
    <mergeCell ref="S77:AB77"/>
    <mergeCell ref="G74:I74"/>
    <mergeCell ref="J93:K93"/>
    <mergeCell ref="S71:AB71"/>
    <mergeCell ref="Y68:Z68"/>
    <mergeCell ref="AA68:AB68"/>
    <mergeCell ref="J66:K66"/>
    <mergeCell ref="Y65:Z65"/>
    <mergeCell ref="AA65:AB65"/>
    <mergeCell ref="W66:X66"/>
    <mergeCell ref="Y66:Z66"/>
    <mergeCell ref="AA66:AB66"/>
    <mergeCell ref="G93:I93"/>
    <mergeCell ref="J154:K154"/>
    <mergeCell ref="J23:K23"/>
    <mergeCell ref="S62:V62"/>
    <mergeCell ref="W62:X62"/>
    <mergeCell ref="Y62:Z62"/>
    <mergeCell ref="AA62:AB62"/>
    <mergeCell ref="G152:I152"/>
    <mergeCell ref="G150:I150"/>
    <mergeCell ref="J152:K152"/>
    <mergeCell ref="S128:AB128"/>
    <mergeCell ref="B144:K144"/>
    <mergeCell ref="E139:K139"/>
    <mergeCell ref="J142:K142"/>
    <mergeCell ref="B149:K149"/>
    <mergeCell ref="J147:K147"/>
    <mergeCell ref="B89:D89"/>
    <mergeCell ref="B82:K82"/>
    <mergeCell ref="S13:AB13"/>
    <mergeCell ref="AA21:AB21"/>
    <mergeCell ref="Y22:Z22"/>
    <mergeCell ref="AA22:AB22"/>
    <mergeCell ref="Y23:Z23"/>
    <mergeCell ref="W44:X44"/>
    <mergeCell ref="Y44:Z44"/>
    <mergeCell ref="S29:X29"/>
    <mergeCell ref="S30:X30"/>
    <mergeCell ref="Y20:Z20"/>
    <mergeCell ref="AA20:AB20"/>
    <mergeCell ref="S33:AB33"/>
    <mergeCell ref="S26:X26"/>
    <mergeCell ref="S27:X27"/>
    <mergeCell ref="S28:X28"/>
    <mergeCell ref="S20:X20"/>
    <mergeCell ref="S21:X21"/>
    <mergeCell ref="S22:X22"/>
    <mergeCell ref="S23:X23"/>
    <mergeCell ref="S24:X24"/>
    <mergeCell ref="S25:X25"/>
    <mergeCell ref="Y21:Z21"/>
    <mergeCell ref="J220:K220"/>
    <mergeCell ref="G167:I167"/>
    <mergeCell ref="B205:I205"/>
    <mergeCell ref="B220:I220"/>
    <mergeCell ref="B221:I221"/>
    <mergeCell ref="J215:K215"/>
    <mergeCell ref="B216:I216"/>
    <mergeCell ref="J212:K212"/>
    <mergeCell ref="B209:I209"/>
    <mergeCell ref="J216:K216"/>
    <mergeCell ref="J217:K217"/>
    <mergeCell ref="G171:I171"/>
    <mergeCell ref="J219:K219"/>
    <mergeCell ref="B219:I219"/>
    <mergeCell ref="B218:I218"/>
    <mergeCell ref="J218:K218"/>
    <mergeCell ref="B217:I217"/>
    <mergeCell ref="B213:I213"/>
    <mergeCell ref="B214:I214"/>
    <mergeCell ref="J214:K214"/>
    <mergeCell ref="J213:K213"/>
    <mergeCell ref="B215:I215"/>
    <mergeCell ref="B199:I199"/>
    <mergeCell ref="J203:K203"/>
    <mergeCell ref="J225:K225"/>
    <mergeCell ref="B224:I224"/>
    <mergeCell ref="B225:I225"/>
    <mergeCell ref="J222:K222"/>
    <mergeCell ref="J223:K223"/>
    <mergeCell ref="B223:I223"/>
    <mergeCell ref="J224:K224"/>
    <mergeCell ref="B222:I222"/>
    <mergeCell ref="J221:K221"/>
    <mergeCell ref="J204:K204"/>
    <mergeCell ref="B203:I203"/>
    <mergeCell ref="B204:I204"/>
    <mergeCell ref="B201:I201"/>
    <mergeCell ref="J198:K198"/>
    <mergeCell ref="B212:I212"/>
    <mergeCell ref="J202:K202"/>
    <mergeCell ref="B202:I202"/>
    <mergeCell ref="B211:I211"/>
    <mergeCell ref="J209:K209"/>
    <mergeCell ref="B200:I200"/>
    <mergeCell ref="J199:K199"/>
    <mergeCell ref="J200:K200"/>
    <mergeCell ref="J201:K201"/>
    <mergeCell ref="J207:K207"/>
    <mergeCell ref="J205:K205"/>
    <mergeCell ref="J208:K208"/>
    <mergeCell ref="B198:I198"/>
    <mergeCell ref="B206:I206"/>
    <mergeCell ref="B207:I207"/>
    <mergeCell ref="B208:I208"/>
    <mergeCell ref="J206:K206"/>
    <mergeCell ref="S164:AB164"/>
    <mergeCell ref="B184:D184"/>
    <mergeCell ref="E184:K184"/>
    <mergeCell ref="B187:K187"/>
    <mergeCell ref="B186:G186"/>
    <mergeCell ref="J186:K186"/>
    <mergeCell ref="B178:K178"/>
    <mergeCell ref="B182:G182"/>
    <mergeCell ref="B180:K180"/>
    <mergeCell ref="J182:K182"/>
    <mergeCell ref="B168:K168"/>
    <mergeCell ref="S178:AB178"/>
    <mergeCell ref="S175:AB176"/>
    <mergeCell ref="S168:AB168"/>
    <mergeCell ref="G177:I177"/>
    <mergeCell ref="B176:K176"/>
    <mergeCell ref="J171:K171"/>
    <mergeCell ref="B165:D165"/>
    <mergeCell ref="G165:I165"/>
    <mergeCell ref="J175:K175"/>
    <mergeCell ref="B183:K183"/>
    <mergeCell ref="T181:AC181"/>
    <mergeCell ref="J165:K165"/>
    <mergeCell ref="B164:K164"/>
    <mergeCell ref="J190:K190"/>
    <mergeCell ref="B193:K193"/>
    <mergeCell ref="J196:K196"/>
    <mergeCell ref="J197:K197"/>
    <mergeCell ref="B192:K192"/>
    <mergeCell ref="B195:I195"/>
    <mergeCell ref="B196:I196"/>
    <mergeCell ref="B197:I197"/>
    <mergeCell ref="C190:I190"/>
    <mergeCell ref="J133:K133"/>
    <mergeCell ref="B150:D150"/>
    <mergeCell ref="J156:K156"/>
    <mergeCell ref="B154:D154"/>
    <mergeCell ref="B155:K155"/>
    <mergeCell ref="J179:K179"/>
    <mergeCell ref="G179:I179"/>
    <mergeCell ref="J177:K177"/>
    <mergeCell ref="B173:K173"/>
    <mergeCell ref="B175:D175"/>
    <mergeCell ref="J169:K169"/>
    <mergeCell ref="B171:E171"/>
    <mergeCell ref="B179:F179"/>
    <mergeCell ref="B177:D177"/>
    <mergeCell ref="B163:D163"/>
    <mergeCell ref="B167:E167"/>
    <mergeCell ref="J167:K167"/>
    <mergeCell ref="B151:K151"/>
    <mergeCell ref="J150:K150"/>
    <mergeCell ref="J158:K158"/>
    <mergeCell ref="G158:I158"/>
    <mergeCell ref="G163:I163"/>
    <mergeCell ref="B160:K160"/>
    <mergeCell ref="B166:K166"/>
    <mergeCell ref="J89:K89"/>
    <mergeCell ref="S90:AB90"/>
    <mergeCell ref="B90:K90"/>
    <mergeCell ref="B92:K92"/>
    <mergeCell ref="J91:K91"/>
    <mergeCell ref="B135:D135"/>
    <mergeCell ref="B102:K102"/>
    <mergeCell ref="G105:I105"/>
    <mergeCell ref="S108:AB108"/>
    <mergeCell ref="B107:D107"/>
    <mergeCell ref="S110:AB110"/>
    <mergeCell ref="G107:I107"/>
    <mergeCell ref="B129:D129"/>
    <mergeCell ref="S112:AB112"/>
    <mergeCell ref="J105:K105"/>
    <mergeCell ref="B105:E105"/>
    <mergeCell ref="S106:AB106"/>
    <mergeCell ref="S114:AB114"/>
    <mergeCell ref="B111:D111"/>
    <mergeCell ref="B114:K114"/>
    <mergeCell ref="J111:K111"/>
    <mergeCell ref="S130:AB130"/>
    <mergeCell ref="B131:D131"/>
    <mergeCell ref="B133:D133"/>
    <mergeCell ref="B22:G22"/>
    <mergeCell ref="H27:I27"/>
    <mergeCell ref="H29:I29"/>
    <mergeCell ref="J28:K28"/>
    <mergeCell ref="H30:I30"/>
    <mergeCell ref="H28:I28"/>
    <mergeCell ref="B26:G26"/>
    <mergeCell ref="B31:C31"/>
    <mergeCell ref="J22:K22"/>
    <mergeCell ref="H31:I31"/>
    <mergeCell ref="H24:I24"/>
    <mergeCell ref="H22:I22"/>
    <mergeCell ref="H23:I23"/>
    <mergeCell ref="J24:K24"/>
    <mergeCell ref="J31:K31"/>
    <mergeCell ref="J230:K230"/>
    <mergeCell ref="G85:I85"/>
    <mergeCell ref="B88:K88"/>
    <mergeCell ref="B93:D93"/>
    <mergeCell ref="G111:I111"/>
    <mergeCell ref="J107:K107"/>
    <mergeCell ref="J63:K63"/>
    <mergeCell ref="F62:G62"/>
    <mergeCell ref="J65:K65"/>
    <mergeCell ref="J228:K228"/>
    <mergeCell ref="H64:I64"/>
    <mergeCell ref="B66:E66"/>
    <mergeCell ref="J67:K67"/>
    <mergeCell ref="D227:I227"/>
    <mergeCell ref="J227:K227"/>
    <mergeCell ref="J117:K117"/>
    <mergeCell ref="B65:E65"/>
    <mergeCell ref="H62:I62"/>
    <mergeCell ref="F63:G63"/>
    <mergeCell ref="H63:I63"/>
    <mergeCell ref="F64:G64"/>
    <mergeCell ref="B62:E62"/>
    <mergeCell ref="G72:I72"/>
    <mergeCell ref="J70:K70"/>
    <mergeCell ref="B47:G47"/>
    <mergeCell ref="B78:D78"/>
    <mergeCell ref="S75:AB75"/>
    <mergeCell ref="B74:D74"/>
    <mergeCell ref="F66:G66"/>
    <mergeCell ref="J62:K62"/>
    <mergeCell ref="B63:E63"/>
    <mergeCell ref="H66:I66"/>
    <mergeCell ref="B52:K52"/>
    <mergeCell ref="J51:K51"/>
    <mergeCell ref="J49:K49"/>
    <mergeCell ref="G49:I49"/>
    <mergeCell ref="G51:I51"/>
    <mergeCell ref="B53:G53"/>
    <mergeCell ref="G56:I56"/>
    <mergeCell ref="B56:C56"/>
    <mergeCell ref="J72:K72"/>
    <mergeCell ref="F68:G68"/>
    <mergeCell ref="J68:K68"/>
    <mergeCell ref="B67:E67"/>
    <mergeCell ref="F65:G65"/>
    <mergeCell ref="B72:D72"/>
    <mergeCell ref="G70:I70"/>
    <mergeCell ref="H67:I67"/>
    <mergeCell ref="G129:I129"/>
    <mergeCell ref="G117:I117"/>
    <mergeCell ref="G113:I113"/>
    <mergeCell ref="B118:K118"/>
    <mergeCell ref="J129:K129"/>
    <mergeCell ref="S116:AB116"/>
    <mergeCell ref="B86:K86"/>
    <mergeCell ref="B85:D85"/>
    <mergeCell ref="B73:K73"/>
    <mergeCell ref="J78:K78"/>
    <mergeCell ref="G76:I76"/>
    <mergeCell ref="J76:K76"/>
    <mergeCell ref="J85:K85"/>
    <mergeCell ref="B76:D76"/>
    <mergeCell ref="J74:K74"/>
    <mergeCell ref="B80:C80"/>
    <mergeCell ref="F80:K80"/>
    <mergeCell ref="J87:K87"/>
    <mergeCell ref="D80:E80"/>
    <mergeCell ref="G87:I87"/>
    <mergeCell ref="B91:D91"/>
    <mergeCell ref="S92:AB92"/>
    <mergeCell ref="G91:I91"/>
    <mergeCell ref="G89:I89"/>
    <mergeCell ref="G142:I142"/>
    <mergeCell ref="G147:I147"/>
    <mergeCell ref="B139:D139"/>
    <mergeCell ref="B134:K134"/>
    <mergeCell ref="G135:I135"/>
    <mergeCell ref="G133:I133"/>
    <mergeCell ref="A1:L1"/>
    <mergeCell ref="J9:K9"/>
    <mergeCell ref="J16:K16"/>
    <mergeCell ref="A7:L7"/>
    <mergeCell ref="B23:G23"/>
    <mergeCell ref="H20:I20"/>
    <mergeCell ref="J20:K20"/>
    <mergeCell ref="J17:K17"/>
    <mergeCell ref="B9:C9"/>
    <mergeCell ref="B13:K13"/>
    <mergeCell ref="B21:G21"/>
    <mergeCell ref="H21:I21"/>
    <mergeCell ref="B87:F87"/>
    <mergeCell ref="B18:K18"/>
    <mergeCell ref="H26:I26"/>
    <mergeCell ref="B75:K75"/>
    <mergeCell ref="B77:K77"/>
    <mergeCell ref="J54:K54"/>
    <mergeCell ref="N3:AB3"/>
    <mergeCell ref="P13:Q13"/>
    <mergeCell ref="P20:Q32"/>
    <mergeCell ref="H43:I43"/>
    <mergeCell ref="B38:K38"/>
    <mergeCell ref="J30:K30"/>
    <mergeCell ref="B30:G30"/>
    <mergeCell ref="J36:K36"/>
    <mergeCell ref="D31:G31"/>
    <mergeCell ref="B28:G28"/>
    <mergeCell ref="B11:K11"/>
    <mergeCell ref="G9:I9"/>
    <mergeCell ref="J15:K15"/>
    <mergeCell ref="J26:K26"/>
    <mergeCell ref="J21:K21"/>
    <mergeCell ref="J25:K25"/>
    <mergeCell ref="B25:G25"/>
    <mergeCell ref="H25:I25"/>
    <mergeCell ref="B20:G20"/>
    <mergeCell ref="B24:G24"/>
    <mergeCell ref="B27:G27"/>
    <mergeCell ref="J34:K34"/>
    <mergeCell ref="G36:I36"/>
    <mergeCell ref="F43:G43"/>
    <mergeCell ref="S153:AB153"/>
    <mergeCell ref="S155:AB155"/>
    <mergeCell ref="S52:AB52"/>
    <mergeCell ref="J27:K27"/>
    <mergeCell ref="B29:G29"/>
    <mergeCell ref="J29:K29"/>
    <mergeCell ref="B132:K132"/>
    <mergeCell ref="J163:K163"/>
    <mergeCell ref="B158:F158"/>
    <mergeCell ref="G154:I154"/>
    <mergeCell ref="B153:K153"/>
    <mergeCell ref="B152:D152"/>
    <mergeCell ref="B147:D147"/>
    <mergeCell ref="B58:K58"/>
    <mergeCell ref="H68:I68"/>
    <mergeCell ref="B137:D137"/>
    <mergeCell ref="G137:I137"/>
    <mergeCell ref="B138:K138"/>
    <mergeCell ref="B142:C142"/>
    <mergeCell ref="D142:E142"/>
    <mergeCell ref="B33:K33"/>
    <mergeCell ref="B46:K46"/>
    <mergeCell ref="B50:K50"/>
    <mergeCell ref="B71:K71"/>
    <mergeCell ref="D228:I228"/>
    <mergeCell ref="G109:I109"/>
    <mergeCell ref="B109:E109"/>
    <mergeCell ref="J109:K109"/>
    <mergeCell ref="B231:D231"/>
    <mergeCell ref="G231:I231"/>
    <mergeCell ref="J231:K231"/>
    <mergeCell ref="C181:L181"/>
    <mergeCell ref="J131:K131"/>
    <mergeCell ref="G175:I175"/>
    <mergeCell ref="J135:K135"/>
    <mergeCell ref="J140:K140"/>
    <mergeCell ref="J137:K137"/>
    <mergeCell ref="B127:D127"/>
    <mergeCell ref="J113:K113"/>
    <mergeCell ref="G122:I122"/>
    <mergeCell ref="G115:I115"/>
    <mergeCell ref="B113:D113"/>
    <mergeCell ref="B115:D115"/>
    <mergeCell ref="G127:I127"/>
    <mergeCell ref="B124:K124"/>
    <mergeCell ref="J127:K127"/>
    <mergeCell ref="B122:C122"/>
    <mergeCell ref="G131:I131"/>
    <mergeCell ref="B235:D235"/>
    <mergeCell ref="G235:I235"/>
    <mergeCell ref="J235:K235"/>
    <mergeCell ref="B236:K236"/>
    <mergeCell ref="S236:AB236"/>
    <mergeCell ref="B237:D237"/>
    <mergeCell ref="G237:I237"/>
    <mergeCell ref="J237:K237"/>
    <mergeCell ref="B232:K232"/>
    <mergeCell ref="S232:AB232"/>
    <mergeCell ref="G233:I233"/>
    <mergeCell ref="J233:K233"/>
    <mergeCell ref="S234:AB234"/>
    <mergeCell ref="B233:E233"/>
    <mergeCell ref="B238:K238"/>
    <mergeCell ref="S238:AB238"/>
    <mergeCell ref="J239:K239"/>
    <mergeCell ref="B245:D245"/>
    <mergeCell ref="J245:K245"/>
    <mergeCell ref="B246:K246"/>
    <mergeCell ref="F245:I245"/>
    <mergeCell ref="G241:I241"/>
    <mergeCell ref="J241:K241"/>
    <mergeCell ref="B241:E241"/>
    <mergeCell ref="B243:K243"/>
    <mergeCell ref="B250:K250"/>
    <mergeCell ref="B251:D251"/>
    <mergeCell ref="F251:I251"/>
    <mergeCell ref="J251:K251"/>
    <mergeCell ref="B252:K252"/>
    <mergeCell ref="B254:D254"/>
    <mergeCell ref="F254:I254"/>
    <mergeCell ref="J254:K254"/>
    <mergeCell ref="B247:D247"/>
    <mergeCell ref="F247:I247"/>
    <mergeCell ref="J247:K247"/>
    <mergeCell ref="B248:K248"/>
    <mergeCell ref="B249:D249"/>
    <mergeCell ref="F249:I249"/>
    <mergeCell ref="J249:K249"/>
    <mergeCell ref="B255:D255"/>
    <mergeCell ref="S279:Z279"/>
    <mergeCell ref="W254:Z254"/>
    <mergeCell ref="B257:I257"/>
    <mergeCell ref="B258:I258"/>
    <mergeCell ref="J258:K258"/>
    <mergeCell ref="S277:Z277"/>
    <mergeCell ref="J264:K264"/>
    <mergeCell ref="B265:I265"/>
    <mergeCell ref="J265:K265"/>
    <mergeCell ref="B276:I276"/>
    <mergeCell ref="J276:K276"/>
    <mergeCell ref="B277:I277"/>
    <mergeCell ref="J277:K277"/>
    <mergeCell ref="S266:Z266"/>
    <mergeCell ref="B266:I266"/>
    <mergeCell ref="B267:I267"/>
    <mergeCell ref="J267:K267"/>
    <mergeCell ref="B268:I268"/>
    <mergeCell ref="S275:Z275"/>
    <mergeCell ref="B270:I270"/>
    <mergeCell ref="J270:K270"/>
    <mergeCell ref="B271:I271"/>
    <mergeCell ref="S269:Z269"/>
    <mergeCell ref="S270:Z270"/>
    <mergeCell ref="B269:I269"/>
    <mergeCell ref="S276:Z276"/>
    <mergeCell ref="AA266:AB266"/>
    <mergeCell ref="S267:Z267"/>
    <mergeCell ref="AA267:AB267"/>
    <mergeCell ref="S268:Z268"/>
    <mergeCell ref="AA268:AB268"/>
    <mergeCell ref="J279:K279"/>
    <mergeCell ref="S273:Z273"/>
    <mergeCell ref="S274:Z274"/>
    <mergeCell ref="AA274:AB274"/>
    <mergeCell ref="J266:K266"/>
    <mergeCell ref="AA275:AB275"/>
    <mergeCell ref="AA269:AB269"/>
    <mergeCell ref="AA270:AB270"/>
    <mergeCell ref="AA277:AB277"/>
    <mergeCell ref="S278:Z278"/>
    <mergeCell ref="AA278:AB278"/>
    <mergeCell ref="AA276:AB276"/>
    <mergeCell ref="J268:K268"/>
    <mergeCell ref="J271:K271"/>
    <mergeCell ref="B273:I273"/>
    <mergeCell ref="B274:I274"/>
    <mergeCell ref="AA261:AB261"/>
    <mergeCell ref="S262:Z262"/>
    <mergeCell ref="AA262:AB262"/>
    <mergeCell ref="S263:Z263"/>
    <mergeCell ref="AA263:AB263"/>
    <mergeCell ref="S264:Z264"/>
    <mergeCell ref="AA264:AB264"/>
    <mergeCell ref="S265:Z265"/>
    <mergeCell ref="AA265:AB265"/>
    <mergeCell ref="D290:I290"/>
    <mergeCell ref="J290:K290"/>
    <mergeCell ref="S246:AB246"/>
    <mergeCell ref="S248:AB248"/>
    <mergeCell ref="S250:AB250"/>
    <mergeCell ref="S252:AB252"/>
    <mergeCell ref="B284:I284"/>
    <mergeCell ref="J284:K284"/>
    <mergeCell ref="B285:I285"/>
    <mergeCell ref="J285:K285"/>
    <mergeCell ref="S254:U254"/>
    <mergeCell ref="S257:Z257"/>
    <mergeCell ref="S258:Z258"/>
    <mergeCell ref="S259:Z259"/>
    <mergeCell ref="S260:Z260"/>
    <mergeCell ref="B283:I283"/>
    <mergeCell ref="J283:K283"/>
    <mergeCell ref="B278:I278"/>
    <mergeCell ref="J278:K278"/>
    <mergeCell ref="B279:I279"/>
    <mergeCell ref="AA258:AB258"/>
    <mergeCell ref="AA259:AB259"/>
    <mergeCell ref="AA260:AB260"/>
    <mergeCell ref="S261:Z261"/>
    <mergeCell ref="J274:K274"/>
    <mergeCell ref="B275:I275"/>
    <mergeCell ref="J275:K275"/>
    <mergeCell ref="J269:K269"/>
    <mergeCell ref="B259:I259"/>
    <mergeCell ref="J259:K259"/>
    <mergeCell ref="B260:I260"/>
    <mergeCell ref="J260:K260"/>
    <mergeCell ref="B261:I261"/>
    <mergeCell ref="J261:K261"/>
    <mergeCell ref="B262:I262"/>
    <mergeCell ref="J262:K262"/>
    <mergeCell ref="B263:I263"/>
    <mergeCell ref="J263:K263"/>
    <mergeCell ref="B264:I264"/>
    <mergeCell ref="AA282:AB282"/>
    <mergeCell ref="B286:I286"/>
    <mergeCell ref="J286:K286"/>
    <mergeCell ref="B287:I287"/>
    <mergeCell ref="J287:K287"/>
    <mergeCell ref="D289:I289"/>
    <mergeCell ref="J289:K289"/>
    <mergeCell ref="B280:I280"/>
    <mergeCell ref="J280:K280"/>
    <mergeCell ref="B281:I281"/>
    <mergeCell ref="J281:K281"/>
    <mergeCell ref="B282:I282"/>
    <mergeCell ref="J282:K282"/>
    <mergeCell ref="U290:Z290"/>
    <mergeCell ref="AA290:AB290"/>
    <mergeCell ref="AA254:AB254"/>
    <mergeCell ref="S255:U255"/>
    <mergeCell ref="S271:Z271"/>
    <mergeCell ref="AA271:AB271"/>
    <mergeCell ref="S287:Z287"/>
    <mergeCell ref="AA287:AB287"/>
    <mergeCell ref="S286:Z286"/>
    <mergeCell ref="AA286:AB286"/>
    <mergeCell ref="U289:Z289"/>
    <mergeCell ref="AA289:AB289"/>
    <mergeCell ref="S283:Z283"/>
    <mergeCell ref="AA283:AB283"/>
    <mergeCell ref="S284:Z284"/>
    <mergeCell ref="AA284:AB284"/>
    <mergeCell ref="S285:Z285"/>
    <mergeCell ref="AA285:AB285"/>
    <mergeCell ref="AA279:AB279"/>
    <mergeCell ref="S280:Z280"/>
    <mergeCell ref="AA280:AB280"/>
    <mergeCell ref="S281:Z281"/>
    <mergeCell ref="AA281:AB281"/>
    <mergeCell ref="S282:Z282"/>
    <mergeCell ref="J56:K56"/>
    <mergeCell ref="F67:G67"/>
    <mergeCell ref="J64:K64"/>
    <mergeCell ref="G45:I45"/>
    <mergeCell ref="J45:K45"/>
    <mergeCell ref="B116:K116"/>
    <mergeCell ref="B128:K128"/>
    <mergeCell ref="B130:K130"/>
    <mergeCell ref="B136:K136"/>
    <mergeCell ref="B94:K94"/>
    <mergeCell ref="B96:K96"/>
    <mergeCell ref="B106:K106"/>
    <mergeCell ref="B108:K108"/>
    <mergeCell ref="B110:K110"/>
    <mergeCell ref="B112:K112"/>
    <mergeCell ref="J115:K115"/>
    <mergeCell ref="J122:K122"/>
    <mergeCell ref="D122:E122"/>
    <mergeCell ref="J120:K120"/>
    <mergeCell ref="B95:D95"/>
    <mergeCell ref="B100:C100"/>
    <mergeCell ref="B68:E68"/>
    <mergeCell ref="B64:E64"/>
    <mergeCell ref="H65:I65"/>
  </mergeCells>
  <phoneticPr fontId="18" type="noConversion"/>
  <conditionalFormatting sqref="O13">
    <cfRule type="cellIs" dxfId="52" priority="22" stopIfTrue="1" operator="notEqual">
      <formula>$O$9</formula>
    </cfRule>
  </conditionalFormatting>
  <conditionalFormatting sqref="O20">
    <cfRule type="cellIs" dxfId="51" priority="21" stopIfTrue="1" operator="notEqual">
      <formula>$O$16</formula>
    </cfRule>
  </conditionalFormatting>
  <conditionalFormatting sqref="P9:P12">
    <cfRule type="cellIs" dxfId="50" priority="55" stopIfTrue="1" operator="greaterThan">
      <formula>0</formula>
    </cfRule>
  </conditionalFormatting>
  <conditionalFormatting sqref="P16:P19">
    <cfRule type="cellIs" dxfId="49" priority="54" stopIfTrue="1" operator="greaterThan">
      <formula>0</formula>
    </cfRule>
  </conditionalFormatting>
  <conditionalFormatting sqref="P40">
    <cfRule type="cellIs" dxfId="48" priority="53" stopIfTrue="1" operator="greaterThan">
      <formula>0</formula>
    </cfRule>
  </conditionalFormatting>
  <conditionalFormatting sqref="P45">
    <cfRule type="cellIs" dxfId="47" priority="52" stopIfTrue="1" operator="greaterThan">
      <formula>0</formula>
    </cfRule>
  </conditionalFormatting>
  <conditionalFormatting sqref="P49">
    <cfRule type="cellIs" dxfId="46" priority="51" stopIfTrue="1" operator="greaterThan">
      <formula>0</formula>
    </cfRule>
  </conditionalFormatting>
  <conditionalFormatting sqref="P51">
    <cfRule type="cellIs" dxfId="45" priority="14" stopIfTrue="1" operator="greaterThan">
      <formula>0</formula>
    </cfRule>
  </conditionalFormatting>
  <conditionalFormatting sqref="P56">
    <cfRule type="cellIs" dxfId="44" priority="50" stopIfTrue="1" operator="greaterThan">
      <formula>0</formula>
    </cfRule>
  </conditionalFormatting>
  <conditionalFormatting sqref="P70">
    <cfRule type="cellIs" dxfId="43" priority="49" stopIfTrue="1" operator="greaterThan">
      <formula>0</formula>
    </cfRule>
  </conditionalFormatting>
  <conditionalFormatting sqref="P72">
    <cfRule type="cellIs" dxfId="42" priority="48" stopIfTrue="1" operator="greaterThan">
      <formula>0</formula>
    </cfRule>
  </conditionalFormatting>
  <conditionalFormatting sqref="P74">
    <cfRule type="cellIs" dxfId="41" priority="47" stopIfTrue="1" operator="greaterThan">
      <formula>0</formula>
    </cfRule>
  </conditionalFormatting>
  <conditionalFormatting sqref="P76">
    <cfRule type="cellIs" dxfId="40" priority="46" stopIfTrue="1" operator="greaterThan">
      <formula>0</formula>
    </cfRule>
  </conditionalFormatting>
  <conditionalFormatting sqref="P85">
    <cfRule type="cellIs" dxfId="39" priority="45" stopIfTrue="1" operator="greaterThan">
      <formula>0</formula>
    </cfRule>
  </conditionalFormatting>
  <conditionalFormatting sqref="P87">
    <cfRule type="cellIs" dxfId="38" priority="44" stopIfTrue="1" operator="greaterThan">
      <formula>0</formula>
    </cfRule>
  </conditionalFormatting>
  <conditionalFormatting sqref="P89">
    <cfRule type="cellIs" dxfId="37" priority="43" stopIfTrue="1" operator="greaterThan">
      <formula>0</formula>
    </cfRule>
  </conditionalFormatting>
  <conditionalFormatting sqref="P91">
    <cfRule type="cellIs" dxfId="36" priority="42" stopIfTrue="1" operator="greaterThan">
      <formula>0</formula>
    </cfRule>
  </conditionalFormatting>
  <conditionalFormatting sqref="P93">
    <cfRule type="cellIs" dxfId="35" priority="41" stopIfTrue="1" operator="greaterThan">
      <formula>0</formula>
    </cfRule>
  </conditionalFormatting>
  <conditionalFormatting sqref="P95">
    <cfRule type="cellIs" dxfId="34" priority="40" stopIfTrue="1" operator="greaterThan">
      <formula>0</formula>
    </cfRule>
  </conditionalFormatting>
  <conditionalFormatting sqref="P105">
    <cfRule type="cellIs" dxfId="33" priority="39" stopIfTrue="1" operator="greaterThan">
      <formula>0</formula>
    </cfRule>
  </conditionalFormatting>
  <conditionalFormatting sqref="P107">
    <cfRule type="cellIs" dxfId="32" priority="38" stopIfTrue="1" operator="greaterThan">
      <formula>0</formula>
    </cfRule>
  </conditionalFormatting>
  <conditionalFormatting sqref="P109">
    <cfRule type="cellIs" dxfId="31" priority="37" stopIfTrue="1" operator="greaterThan">
      <formula>0</formula>
    </cfRule>
  </conditionalFormatting>
  <conditionalFormatting sqref="P111">
    <cfRule type="cellIs" dxfId="30" priority="36" stopIfTrue="1" operator="greaterThan">
      <formula>0</formula>
    </cfRule>
  </conditionalFormatting>
  <conditionalFormatting sqref="P113">
    <cfRule type="cellIs" dxfId="29" priority="35" stopIfTrue="1" operator="greaterThan">
      <formula>0</formula>
    </cfRule>
  </conditionalFormatting>
  <conditionalFormatting sqref="P115">
    <cfRule type="cellIs" dxfId="28" priority="34" stopIfTrue="1" operator="greaterThan">
      <formula>0</formula>
    </cfRule>
  </conditionalFormatting>
  <conditionalFormatting sqref="P122">
    <cfRule type="cellIs" dxfId="27" priority="33" stopIfTrue="1" operator="greaterThan">
      <formula>0</formula>
    </cfRule>
  </conditionalFormatting>
  <conditionalFormatting sqref="P127">
    <cfRule type="cellIs" dxfId="26" priority="32" stopIfTrue="1" operator="greaterThan">
      <formula>0</formula>
    </cfRule>
  </conditionalFormatting>
  <conditionalFormatting sqref="P129">
    <cfRule type="cellIs" dxfId="25" priority="31" stopIfTrue="1" operator="greaterThan">
      <formula>0</formula>
    </cfRule>
  </conditionalFormatting>
  <conditionalFormatting sqref="P131">
    <cfRule type="cellIs" dxfId="24" priority="30" stopIfTrue="1" operator="greaterThan">
      <formula>0</formula>
    </cfRule>
  </conditionalFormatting>
  <conditionalFormatting sqref="P133">
    <cfRule type="cellIs" dxfId="23" priority="29" stopIfTrue="1" operator="greaterThan">
      <formula>0</formula>
    </cfRule>
  </conditionalFormatting>
  <conditionalFormatting sqref="P135">
    <cfRule type="cellIs" dxfId="22" priority="20" stopIfTrue="1" operator="greaterThan">
      <formula>0</formula>
    </cfRule>
  </conditionalFormatting>
  <conditionalFormatting sqref="P137">
    <cfRule type="cellIs" dxfId="21" priority="19" stopIfTrue="1" operator="greaterThan">
      <formula>0</formula>
    </cfRule>
  </conditionalFormatting>
  <conditionalFormatting sqref="P147">
    <cfRule type="cellIs" dxfId="20" priority="18" stopIfTrue="1" operator="greaterThan">
      <formula>0</formula>
    </cfRule>
  </conditionalFormatting>
  <conditionalFormatting sqref="P150">
    <cfRule type="cellIs" dxfId="19" priority="17" stopIfTrue="1" operator="greaterThan">
      <formula>0</formula>
    </cfRule>
  </conditionalFormatting>
  <conditionalFormatting sqref="P152">
    <cfRule type="cellIs" dxfId="18" priority="16" stopIfTrue="1" operator="greaterThan">
      <formula>0</formula>
    </cfRule>
  </conditionalFormatting>
  <conditionalFormatting sqref="P154">
    <cfRule type="cellIs" dxfId="17" priority="15" stopIfTrue="1" operator="greaterThan">
      <formula>0</formula>
    </cfRule>
  </conditionalFormatting>
  <conditionalFormatting sqref="P158">
    <cfRule type="cellIs" dxfId="16" priority="28" stopIfTrue="1" operator="greaterThan">
      <formula>0</formula>
    </cfRule>
  </conditionalFormatting>
  <conditionalFormatting sqref="P163">
    <cfRule type="cellIs" dxfId="15" priority="27" stopIfTrue="1" operator="greaterThan">
      <formula>0</formula>
    </cfRule>
  </conditionalFormatting>
  <conditionalFormatting sqref="P165">
    <cfRule type="cellIs" dxfId="14" priority="26" stopIfTrue="1" operator="greaterThan">
      <formula>0</formula>
    </cfRule>
  </conditionalFormatting>
  <conditionalFormatting sqref="P167">
    <cfRule type="cellIs" dxfId="13" priority="25" stopIfTrue="1" operator="greaterThan">
      <formula>0</formula>
    </cfRule>
  </conditionalFormatting>
  <conditionalFormatting sqref="P174">
    <cfRule type="cellIs" dxfId="12" priority="24" stopIfTrue="1" operator="greaterThan">
      <formula>0</formula>
    </cfRule>
  </conditionalFormatting>
  <conditionalFormatting sqref="P177">
    <cfRule type="cellIs" dxfId="11" priority="23" stopIfTrue="1" operator="greaterThan">
      <formula>0</formula>
    </cfRule>
  </conditionalFormatting>
  <conditionalFormatting sqref="P231">
    <cfRule type="cellIs" dxfId="10" priority="12" stopIfTrue="1" operator="greaterThan">
      <formula>0</formula>
    </cfRule>
  </conditionalFormatting>
  <conditionalFormatting sqref="P233">
    <cfRule type="cellIs" dxfId="9" priority="11" stopIfTrue="1" operator="greaterThan">
      <formula>0</formula>
    </cfRule>
  </conditionalFormatting>
  <conditionalFormatting sqref="P235">
    <cfRule type="cellIs" dxfId="8" priority="10" stopIfTrue="1" operator="greaterThan">
      <formula>0</formula>
    </cfRule>
  </conditionalFormatting>
  <conditionalFormatting sqref="P237">
    <cfRule type="cellIs" dxfId="7" priority="9" stopIfTrue="1" operator="greaterThan">
      <formula>0</formula>
    </cfRule>
  </conditionalFormatting>
  <conditionalFormatting sqref="P245">
    <cfRule type="cellIs" dxfId="6" priority="8" stopIfTrue="1" operator="greaterThan">
      <formula>0</formula>
    </cfRule>
  </conditionalFormatting>
  <conditionalFormatting sqref="P247">
    <cfRule type="cellIs" dxfId="5" priority="7" stopIfTrue="1" operator="greaterThan">
      <formula>0</formula>
    </cfRule>
  </conditionalFormatting>
  <conditionalFormatting sqref="P249">
    <cfRule type="cellIs" dxfId="4" priority="6" stopIfTrue="1" operator="greaterThan">
      <formula>0</formula>
    </cfRule>
  </conditionalFormatting>
  <conditionalFormatting sqref="P251">
    <cfRule type="cellIs" dxfId="3" priority="5" stopIfTrue="1" operator="greaterThan">
      <formula>0</formula>
    </cfRule>
  </conditionalFormatting>
  <conditionalFormatting sqref="P271">
    <cfRule type="cellIs" dxfId="2" priority="4" stopIfTrue="1" operator="greaterThan">
      <formula>0</formula>
    </cfRule>
  </conditionalFormatting>
  <conditionalFormatting sqref="P287">
    <cfRule type="cellIs" dxfId="1" priority="3" stopIfTrue="1" operator="greaterThan">
      <formula>0</formula>
    </cfRule>
  </conditionalFormatting>
  <conditionalFormatting sqref="P289:P290">
    <cfRule type="cellIs" dxfId="0" priority="1" stopIfTrue="1" operator="greaterThan">
      <formula>0</formula>
    </cfRule>
  </conditionalFormatting>
  <printOptions horizontalCentered="1"/>
  <pageMargins left="0.5" right="0.5" top="0.5" bottom="0.5" header="0.25" footer="0.25"/>
  <pageSetup scale="90" fitToHeight="0" orientation="portrait" r:id="rId1"/>
  <headerFooter alignWithMargins="0">
    <oddFooter>&amp;LBudget Workbook V8&amp;C&amp;F&amp;R12/12/2017</oddFooter>
  </headerFooter>
  <rowBreaks count="10" manualBreakCount="10">
    <brk id="34" max="11" man="1"/>
    <brk id="54" max="11" man="1"/>
    <brk id="78" max="11" man="1"/>
    <brk id="98" max="11" man="1"/>
    <brk id="120" max="11" man="1"/>
    <brk id="140" max="11" man="1"/>
    <brk id="156" max="11" man="1"/>
    <brk id="169" max="11" man="1"/>
    <brk id="239" max="11" man="1"/>
    <brk id="253" max="11" man="1"/>
  </rowBreaks>
  <ignoredErrors>
    <ignoredError sqref="I2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5"/>
  <sheetViews>
    <sheetView showGridLines="0" topLeftCell="A2" zoomScale="77" zoomScaleNormal="77" workbookViewId="0">
      <selection activeCell="D22" sqref="D22"/>
    </sheetView>
  </sheetViews>
  <sheetFormatPr defaultColWidth="8.88671875" defaultRowHeight="13.2" x14ac:dyDescent="0.25"/>
  <cols>
    <col min="1" max="1" width="4.6640625" customWidth="1"/>
    <col min="2" max="2" width="71" customWidth="1"/>
    <col min="3" max="3" width="25.5546875" customWidth="1"/>
    <col min="4" max="4" width="11" customWidth="1"/>
    <col min="5" max="5" width="12.6640625" customWidth="1"/>
    <col min="6" max="7" width="15" customWidth="1"/>
    <col min="8" max="8" width="6.44140625" customWidth="1"/>
    <col min="9" max="9" width="21.44140625" customWidth="1"/>
    <col min="10" max="10" width="13.6640625" customWidth="1"/>
    <col min="11" max="11" width="74.6640625" customWidth="1"/>
    <col min="12" max="12" width="9.6640625" bestFit="1" customWidth="1"/>
    <col min="13" max="13" width="42.109375" style="1230" customWidth="1"/>
  </cols>
  <sheetData>
    <row r="1" spans="1:13" ht="13.8" hidden="1" thickBot="1" x14ac:dyDescent="0.3">
      <c r="C1" s="1"/>
      <c r="D1" s="18"/>
      <c r="E1" s="19"/>
      <c r="F1" s="2"/>
      <c r="G1" s="2"/>
      <c r="H1" s="2"/>
      <c r="I1" s="2"/>
      <c r="J1" s="2"/>
      <c r="K1" s="2"/>
      <c r="L1" s="910"/>
      <c r="M1" s="1228"/>
    </row>
    <row r="2" spans="1:13" ht="24.75" customHeight="1" thickBot="1" x14ac:dyDescent="0.45">
      <c r="A2" s="1615" t="s">
        <v>61</v>
      </c>
      <c r="B2" s="1616"/>
      <c r="C2" s="1616"/>
      <c r="D2" s="1616"/>
      <c r="E2" s="1616"/>
      <c r="F2" s="1616"/>
      <c r="G2" s="1617"/>
      <c r="H2" s="905"/>
      <c r="I2" s="1381" t="s">
        <v>67</v>
      </c>
      <c r="J2" s="1383"/>
      <c r="K2" s="1384"/>
      <c r="L2" s="732"/>
      <c r="M2" s="1229"/>
    </row>
    <row r="3" spans="1:13" ht="2.85" customHeight="1" x14ac:dyDescent="0.25">
      <c r="A3" s="10"/>
      <c r="B3" s="13"/>
      <c r="C3" s="13"/>
      <c r="D3" s="823"/>
      <c r="E3" s="824"/>
      <c r="F3" s="823"/>
      <c r="G3" s="825"/>
      <c r="H3" s="905"/>
      <c r="I3" s="905"/>
      <c r="J3" s="905"/>
      <c r="K3" s="905"/>
      <c r="L3" s="910"/>
    </row>
    <row r="4" spans="1:13" ht="18" customHeight="1" thickBot="1" x14ac:dyDescent="0.35">
      <c r="A4" s="10"/>
      <c r="B4" s="826" t="str">
        <f>IF(ISBLANK('Salary Worksheet FT'!C3),"",'Salary Worksheet FT'!C3)</f>
        <v/>
      </c>
      <c r="C4" s="827"/>
      <c r="D4" s="828"/>
      <c r="E4" s="468">
        <v>1</v>
      </c>
      <c r="F4" s="823"/>
      <c r="G4" s="825"/>
      <c r="H4" s="905"/>
      <c r="I4" s="1042" t="s">
        <v>256</v>
      </c>
      <c r="J4" s="1041"/>
      <c r="K4" s="1041"/>
      <c r="L4" s="910"/>
    </row>
    <row r="5" spans="1:13" ht="18" customHeight="1" thickBot="1" x14ac:dyDescent="0.35">
      <c r="A5" s="10"/>
      <c r="B5" s="829" t="str">
        <f>IF(ISBLANK('Salary Worksheet FT'!C4),"",'Salary Worksheet FT'!C4)</f>
        <v/>
      </c>
      <c r="C5" s="152"/>
      <c r="D5" s="152"/>
      <c r="E5" s="469" t="s">
        <v>216</v>
      </c>
      <c r="F5" s="823"/>
      <c r="G5" s="825"/>
      <c r="H5" s="905"/>
      <c r="I5" s="1770" t="s">
        <v>322</v>
      </c>
      <c r="J5" s="1771"/>
      <c r="K5" s="1772"/>
      <c r="L5" s="910"/>
    </row>
    <row r="6" spans="1:13" ht="17.850000000000001" customHeight="1" x14ac:dyDescent="0.3">
      <c r="A6" s="10"/>
      <c r="B6" s="830" t="str">
        <f>IF(ISBLANK('Salary Worksheet FT'!C5),"",'Salary Worksheet FT'!C5)</f>
        <v/>
      </c>
      <c r="C6" s="827"/>
      <c r="D6" s="13"/>
      <c r="E6" s="470" t="s">
        <v>19</v>
      </c>
      <c r="F6" s="13"/>
      <c r="G6" s="11"/>
      <c r="H6" s="905"/>
      <c r="I6" s="902"/>
      <c r="J6" s="902"/>
      <c r="K6" s="902"/>
      <c r="L6" s="910"/>
    </row>
    <row r="7" spans="1:13" ht="17.850000000000001" customHeight="1" x14ac:dyDescent="0.3">
      <c r="A7" s="10"/>
      <c r="B7" s="830" t="str">
        <f>IF(ISBLANK('Salary Worksheet FT'!C6),"",'Salary Worksheet FT'!C6)</f>
        <v/>
      </c>
      <c r="C7" s="827"/>
      <c r="D7" s="13"/>
      <c r="E7" s="13"/>
      <c r="F7" s="13"/>
      <c r="G7" s="11"/>
      <c r="H7" s="905"/>
      <c r="I7" s="902"/>
      <c r="J7" s="902"/>
      <c r="K7" s="902"/>
      <c r="L7" s="910"/>
    </row>
    <row r="8" spans="1:13" ht="3" customHeight="1" thickBot="1" x14ac:dyDescent="0.3">
      <c r="A8" s="10"/>
      <c r="B8" s="13"/>
      <c r="C8" s="831"/>
      <c r="D8" s="823"/>
      <c r="E8" s="824"/>
      <c r="F8" s="823"/>
      <c r="G8" s="825"/>
      <c r="H8" s="905"/>
      <c r="I8" s="903"/>
      <c r="J8" s="904"/>
      <c r="K8" s="904"/>
      <c r="L8" s="910"/>
    </row>
    <row r="9" spans="1:13" ht="18.600000000000001" customHeight="1" x14ac:dyDescent="0.3">
      <c r="A9" s="1779" t="s">
        <v>25</v>
      </c>
      <c r="B9" s="1780"/>
      <c r="C9" s="1773" t="s">
        <v>19</v>
      </c>
      <c r="D9" s="823"/>
      <c r="E9" s="824"/>
      <c r="F9" s="823"/>
      <c r="G9" s="825"/>
      <c r="H9" s="905"/>
      <c r="I9" s="895"/>
      <c r="J9" s="944">
        <f>IF(OR(I9=0,$I$15=0,ISERROR(I9/$I$15)),0,I9/$I$15)</f>
        <v>0</v>
      </c>
      <c r="K9" s="945" t="s">
        <v>333</v>
      </c>
      <c r="L9" s="910"/>
    </row>
    <row r="10" spans="1:13" ht="15" customHeight="1" x14ac:dyDescent="0.25">
      <c r="A10" s="1781"/>
      <c r="B10" s="1782"/>
      <c r="C10" s="1774"/>
      <c r="D10" s="832"/>
      <c r="E10" s="832"/>
      <c r="F10" s="832"/>
      <c r="G10" s="833"/>
      <c r="H10" s="758"/>
      <c r="I10" s="896"/>
      <c r="J10" s="946">
        <f t="shared" ref="J10:J13" si="0">IF(OR(I10=0,$I$15=0,ISERROR(I10/$I$15)),0,I10/$I$15)</f>
        <v>0</v>
      </c>
      <c r="K10" s="947" t="s">
        <v>334</v>
      </c>
      <c r="L10" s="910"/>
    </row>
    <row r="11" spans="1:13" ht="17.850000000000001" customHeight="1" x14ac:dyDescent="0.3">
      <c r="A11" s="834" t="s">
        <v>30</v>
      </c>
      <c r="B11" s="835" t="s">
        <v>55</v>
      </c>
      <c r="C11" s="836">
        <f>'Budget Worksheet '!C11</f>
        <v>0</v>
      </c>
      <c r="D11" s="837"/>
      <c r="E11" s="838"/>
      <c r="F11" s="837"/>
      <c r="G11" s="839"/>
      <c r="H11" s="906"/>
      <c r="I11" s="897"/>
      <c r="J11" s="946">
        <f t="shared" si="0"/>
        <v>0</v>
      </c>
      <c r="K11" s="947" t="s">
        <v>335</v>
      </c>
      <c r="L11" s="910"/>
    </row>
    <row r="12" spans="1:13" ht="17.850000000000001" customHeight="1" x14ac:dyDescent="0.3">
      <c r="A12" s="840" t="s">
        <v>32</v>
      </c>
      <c r="B12" s="841" t="s">
        <v>31</v>
      </c>
      <c r="C12" s="836">
        <f>'Budget Worksheet '!C12</f>
        <v>0</v>
      </c>
      <c r="D12" s="837"/>
      <c r="E12" s="838"/>
      <c r="F12" s="837"/>
      <c r="G12" s="839"/>
      <c r="H12" s="906"/>
      <c r="I12" s="897"/>
      <c r="J12" s="946">
        <f t="shared" si="0"/>
        <v>0</v>
      </c>
      <c r="K12" s="947" t="s">
        <v>336</v>
      </c>
      <c r="L12" s="910"/>
    </row>
    <row r="13" spans="1:13" ht="17.850000000000001" customHeight="1" x14ac:dyDescent="0.3">
      <c r="A13" s="840" t="s">
        <v>34</v>
      </c>
      <c r="B13" s="841" t="s">
        <v>119</v>
      </c>
      <c r="C13" s="836">
        <f>'Budget Worksheet '!C13</f>
        <v>0</v>
      </c>
      <c r="D13" s="837"/>
      <c r="E13" s="838"/>
      <c r="F13" s="837"/>
      <c r="G13" s="839"/>
      <c r="H13" s="906"/>
      <c r="I13" s="897"/>
      <c r="J13" s="946">
        <f t="shared" si="0"/>
        <v>0</v>
      </c>
      <c r="K13" s="947" t="s">
        <v>337</v>
      </c>
      <c r="L13" s="910"/>
    </row>
    <row r="14" spans="1:13" ht="17.850000000000001" customHeight="1" x14ac:dyDescent="0.3">
      <c r="A14" s="840" t="s">
        <v>36</v>
      </c>
      <c r="B14" s="842" t="s">
        <v>120</v>
      </c>
      <c r="C14" s="836">
        <f>'Budget Worksheet '!C17</f>
        <v>0</v>
      </c>
      <c r="D14" s="837"/>
      <c r="E14" s="838"/>
      <c r="F14" s="837"/>
      <c r="G14" s="839"/>
      <c r="H14" s="906"/>
      <c r="I14" s="897"/>
      <c r="J14" s="946">
        <f>IF(OR(I14=0,$I$15=0,ISERROR(I14/$I$15)),0,I14/$I$15)</f>
        <v>0</v>
      </c>
      <c r="K14" s="947" t="s">
        <v>338</v>
      </c>
      <c r="L14" s="910"/>
    </row>
    <row r="15" spans="1:13" ht="17.850000000000001" customHeight="1" x14ac:dyDescent="0.3">
      <c r="A15" s="840" t="s">
        <v>38</v>
      </c>
      <c r="B15" s="842" t="s">
        <v>121</v>
      </c>
      <c r="C15" s="836">
        <f>'Budget Worksheet '!C34</f>
        <v>0</v>
      </c>
      <c r="D15" s="837"/>
      <c r="E15" s="838"/>
      <c r="F15" s="837"/>
      <c r="G15" s="839"/>
      <c r="H15" s="906"/>
      <c r="I15" s="950">
        <f>I9+I11</f>
        <v>0</v>
      </c>
      <c r="J15" s="946">
        <f>IF(OR(I15=0,$I$15=0,ISERROR(I15/$I$15)),0,I15/$I$15)</f>
        <v>0</v>
      </c>
      <c r="K15" s="947" t="s">
        <v>339</v>
      </c>
      <c r="L15" s="910"/>
    </row>
    <row r="16" spans="1:13" ht="17.850000000000001" customHeight="1" x14ac:dyDescent="0.25">
      <c r="A16" s="834" t="s">
        <v>40</v>
      </c>
      <c r="B16" s="842" t="s">
        <v>122</v>
      </c>
      <c r="C16" s="836">
        <f>'Budget Worksheet '!C45</f>
        <v>0</v>
      </c>
      <c r="D16" s="837"/>
      <c r="E16" s="838"/>
      <c r="F16" s="837"/>
      <c r="G16" s="839"/>
      <c r="H16" s="906"/>
      <c r="I16" s="897"/>
      <c r="J16" s="946">
        <f>IF(OR(I16=0,$I$15=0,ISERROR(I16/$I$15)),0,I16/$I$15)</f>
        <v>0</v>
      </c>
      <c r="K16" s="947" t="s">
        <v>340</v>
      </c>
      <c r="L16" s="910"/>
      <c r="M16" s="1365"/>
    </row>
    <row r="17" spans="1:13" ht="17.850000000000001" customHeight="1" x14ac:dyDescent="0.25">
      <c r="A17" s="834" t="s">
        <v>42</v>
      </c>
      <c r="B17" s="842" t="s">
        <v>124</v>
      </c>
      <c r="C17" s="836">
        <f>'Budget Worksheet '!C55</f>
        <v>0</v>
      </c>
      <c r="D17" s="837"/>
      <c r="E17" s="838"/>
      <c r="F17" s="837"/>
      <c r="G17" s="839"/>
      <c r="H17" s="906"/>
      <c r="I17" s="897"/>
      <c r="J17" s="946">
        <f>IF(OR(I17=0,$I$15=0,ISERROR(I17/$I$15)),0,I17/$I$15)</f>
        <v>0</v>
      </c>
      <c r="K17" s="947" t="s">
        <v>341</v>
      </c>
      <c r="L17" s="910"/>
      <c r="M17" s="1365"/>
    </row>
    <row r="18" spans="1:13" ht="17.850000000000001" customHeight="1" thickBot="1" x14ac:dyDescent="0.35">
      <c r="A18" s="843" t="s">
        <v>68</v>
      </c>
      <c r="B18" s="844" t="s">
        <v>126</v>
      </c>
      <c r="C18" s="845">
        <f>'Budget Worksheet '!$C$56</f>
        <v>0</v>
      </c>
      <c r="D18" s="837"/>
      <c r="E18" s="838"/>
      <c r="F18" s="837"/>
      <c r="G18" s="839"/>
      <c r="H18" s="907"/>
      <c r="I18" s="1371">
        <f>I16+I17</f>
        <v>0</v>
      </c>
      <c r="J18" s="946">
        <f>IF(OR(I18=0,$I$15=0,ISERROR(I18/$I$15)),0,I18/$I$15)</f>
        <v>0</v>
      </c>
      <c r="K18" s="947" t="s">
        <v>342</v>
      </c>
      <c r="L18" s="910"/>
    </row>
    <row r="19" spans="1:13" ht="17.850000000000001" customHeight="1" thickBot="1" x14ac:dyDescent="0.3">
      <c r="A19" s="846"/>
      <c r="B19" s="847"/>
      <c r="C19" s="848"/>
      <c r="D19" s="837"/>
      <c r="E19" s="849"/>
      <c r="F19" s="837"/>
      <c r="G19" s="839"/>
      <c r="H19" s="906"/>
      <c r="I19" s="1169"/>
      <c r="J19" s="946">
        <f>IF(OR(I19=0,I20=0,ISERROR(I19/I20)),0,I19/I20)</f>
        <v>0</v>
      </c>
      <c r="K19" s="949" t="s">
        <v>275</v>
      </c>
      <c r="L19" s="910"/>
    </row>
    <row r="20" spans="1:13" ht="17.850000000000001" customHeight="1" thickBot="1" x14ac:dyDescent="0.35">
      <c r="A20" s="850" t="s">
        <v>59</v>
      </c>
      <c r="B20" s="851" t="s">
        <v>123</v>
      </c>
      <c r="C20" s="852">
        <f>'Budget Worksheet '!$C$57</f>
        <v>0</v>
      </c>
      <c r="D20" s="13"/>
      <c r="E20" s="853" t="s">
        <v>185</v>
      </c>
      <c r="F20" s="853" t="s">
        <v>185</v>
      </c>
      <c r="G20" s="854" t="s">
        <v>140</v>
      </c>
      <c r="H20" s="908"/>
      <c r="I20" s="1170">
        <f>I15+I19</f>
        <v>0</v>
      </c>
      <c r="J20" s="948"/>
      <c r="K20" s="949" t="s">
        <v>343</v>
      </c>
      <c r="L20" s="910"/>
    </row>
    <row r="21" spans="1:13" ht="17.850000000000001" customHeight="1" x14ac:dyDescent="0.3">
      <c r="A21" s="840"/>
      <c r="B21" s="855"/>
      <c r="C21" s="836"/>
      <c r="D21" s="1202" t="s">
        <v>155</v>
      </c>
      <c r="E21" s="853" t="s">
        <v>160</v>
      </c>
      <c r="F21" s="853" t="s">
        <v>23</v>
      </c>
      <c r="G21" s="854" t="s">
        <v>165</v>
      </c>
      <c r="H21" s="908"/>
      <c r="I21" s="899"/>
      <c r="J21" s="898"/>
      <c r="K21" s="898"/>
      <c r="L21" s="910"/>
    </row>
    <row r="22" spans="1:13" ht="17.850000000000001" customHeight="1" x14ac:dyDescent="0.25">
      <c r="A22" s="857"/>
      <c r="B22" s="842" t="s">
        <v>187</v>
      </c>
      <c r="C22" s="894">
        <f>SUM(D22,E22,F22)</f>
        <v>0</v>
      </c>
      <c r="D22" s="300"/>
      <c r="E22" s="1783"/>
      <c r="F22" s="1784"/>
      <c r="G22" s="301"/>
      <c r="H22" s="904"/>
      <c r="I22" s="900"/>
      <c r="J22" s="898"/>
      <c r="K22" s="898"/>
      <c r="L22" s="910"/>
    </row>
    <row r="23" spans="1:13" ht="17.850000000000001" customHeight="1" x14ac:dyDescent="0.25">
      <c r="A23" s="858"/>
      <c r="B23" s="842" t="s">
        <v>168</v>
      </c>
      <c r="C23" s="894">
        <f>SUM(G22)</f>
        <v>0</v>
      </c>
      <c r="D23" s="298">
        <f>IF(D22=0,0,ROUND(('Budget Worksheet '!D56+'Budget Worksheet '!K56)/'Final Budget'!D22,2))</f>
        <v>0</v>
      </c>
      <c r="E23" s="299">
        <f>IF(E22="",0,ROUND('Budget Worksheet '!E56/'Final Budget'!E22,2))</f>
        <v>0</v>
      </c>
      <c r="F23" s="859">
        <f>IF(E22=0,0,ROUND('Budget Worksheet '!F56/E22,3))</f>
        <v>0</v>
      </c>
      <c r="G23" s="860">
        <f>IF(G22=0,0,ROUND(('Budget Worksheet '!H56+'Budget Worksheet '!G56)/G22,2))</f>
        <v>0</v>
      </c>
      <c r="H23" s="906"/>
      <c r="I23" s="900"/>
      <c r="J23" s="898"/>
      <c r="K23" s="898"/>
      <c r="L23" s="910"/>
    </row>
    <row r="24" spans="1:13" ht="17.850000000000001" customHeight="1" thickBot="1" x14ac:dyDescent="0.35">
      <c r="A24" s="857"/>
      <c r="B24" s="861" t="s">
        <v>16</v>
      </c>
      <c r="C24" s="304">
        <f>ROUND('Budget Worksheet '!K56,0)</f>
        <v>0</v>
      </c>
      <c r="D24" s="862"/>
      <c r="E24" s="1775" t="s">
        <v>186</v>
      </c>
      <c r="F24" s="1776"/>
      <c r="G24" s="863"/>
      <c r="H24" s="906"/>
      <c r="I24" s="900"/>
      <c r="J24" s="898"/>
      <c r="K24" s="898"/>
      <c r="L24" s="910"/>
    </row>
    <row r="25" spans="1:13" ht="17.850000000000001" customHeight="1" thickBot="1" x14ac:dyDescent="0.35">
      <c r="A25" s="857"/>
      <c r="B25" s="855" t="s">
        <v>20</v>
      </c>
      <c r="C25" s="304">
        <f>IF((OR(C24=0,D22=0)),0,(ROUND(C24/D22,2)))</f>
        <v>0</v>
      </c>
      <c r="D25" s="862"/>
      <c r="E25" s="1777">
        <f>E23+F23</f>
        <v>0</v>
      </c>
      <c r="F25" s="1778"/>
      <c r="G25" s="863"/>
      <c r="H25" s="906"/>
      <c r="I25" s="1770" t="s">
        <v>361</v>
      </c>
      <c r="J25" s="1771"/>
      <c r="K25" s="1772"/>
      <c r="L25" s="910"/>
    </row>
    <row r="26" spans="1:13" ht="17.850000000000001" customHeight="1" x14ac:dyDescent="0.3">
      <c r="A26" s="857"/>
      <c r="B26" s="842" t="s">
        <v>275</v>
      </c>
      <c r="C26" s="304">
        <f>'Budget Worksheet '!I56</f>
        <v>0</v>
      </c>
      <c r="D26" s="862"/>
      <c r="E26" s="864"/>
      <c r="F26" s="864"/>
      <c r="G26" s="863"/>
      <c r="H26" s="906"/>
      <c r="I26" s="901"/>
      <c r="J26" s="902"/>
      <c r="K26" s="902"/>
      <c r="L26" s="910"/>
    </row>
    <row r="27" spans="1:13" ht="17.850000000000001" customHeight="1" x14ac:dyDescent="0.25">
      <c r="A27" s="857"/>
      <c r="B27" s="842" t="s">
        <v>215</v>
      </c>
      <c r="C27" s="304">
        <f>ROUND('Budget Worksheet '!$J$56,0)</f>
        <v>0</v>
      </c>
      <c r="D27" s="862"/>
      <c r="E27" s="864"/>
      <c r="F27" s="862"/>
      <c r="G27" s="863"/>
      <c r="H27" s="906"/>
      <c r="I27" s="902"/>
      <c r="J27" s="902"/>
      <c r="K27" s="902"/>
      <c r="L27" s="910"/>
    </row>
    <row r="28" spans="1:13" ht="17.850000000000001" customHeight="1" x14ac:dyDescent="0.25">
      <c r="A28" s="857"/>
      <c r="B28" s="842" t="s">
        <v>141</v>
      </c>
      <c r="C28" s="304">
        <f>ROUND('Budget Worksheet '!$L$56,0)</f>
        <v>0</v>
      </c>
      <c r="D28" s="865"/>
      <c r="E28" s="866"/>
      <c r="F28" s="862"/>
      <c r="G28" s="863"/>
      <c r="H28" s="906"/>
      <c r="I28" s="903"/>
      <c r="J28" s="904"/>
      <c r="K28" s="904"/>
      <c r="L28" s="910"/>
    </row>
    <row r="29" spans="1:13" ht="9.9" customHeight="1" thickBot="1" x14ac:dyDescent="0.3">
      <c r="A29" s="857"/>
      <c r="B29" s="842"/>
      <c r="C29" s="304"/>
      <c r="D29" s="865"/>
      <c r="E29" s="866"/>
      <c r="F29" s="862"/>
      <c r="G29" s="863"/>
      <c r="H29" s="906"/>
      <c r="I29" s="903"/>
      <c r="J29" s="904"/>
      <c r="K29" s="904"/>
      <c r="L29" s="910"/>
    </row>
    <row r="30" spans="1:13" ht="17.850000000000001" customHeight="1" thickBot="1" x14ac:dyDescent="0.3">
      <c r="A30" s="857"/>
      <c r="B30" s="842" t="s">
        <v>344</v>
      </c>
      <c r="C30" s="304">
        <f>'Budget Worksheet '!E56+'Budget Worksheet '!G56</f>
        <v>0</v>
      </c>
      <c r="D30" s="1208">
        <f>IF(OR(C30=0,$C$61=0,ISERROR(C30/$C$61)),0,C30/$C$61)</f>
        <v>0</v>
      </c>
      <c r="E30" s="867" t="s">
        <v>195</v>
      </c>
      <c r="F30" s="862"/>
      <c r="G30" s="863"/>
      <c r="H30" s="906"/>
      <c r="I30" s="951">
        <f>C30</f>
        <v>0</v>
      </c>
      <c r="J30" s="944">
        <f>IF(OR(I30=0,$I$47=0,ISERROR(I30/$I$47)),0,I30/$I$47)</f>
        <v>0</v>
      </c>
      <c r="K30" s="952" t="str">
        <f>B30</f>
        <v>DSS Resources Requested for LIHEAP/DEAP Administrative</v>
      </c>
      <c r="L30" s="910"/>
    </row>
    <row r="31" spans="1:13" ht="17.850000000000001" customHeight="1" thickBot="1" x14ac:dyDescent="0.3">
      <c r="A31" s="857"/>
      <c r="B31" s="842" t="s">
        <v>345</v>
      </c>
      <c r="C31" s="1203">
        <v>0</v>
      </c>
      <c r="D31" s="1200"/>
      <c r="E31" s="867" t="s">
        <v>279</v>
      </c>
      <c r="F31" s="862"/>
      <c r="G31" s="863"/>
      <c r="H31" s="906"/>
      <c r="I31" s="951">
        <f t="shared" ref="I31:I45" si="1">C31</f>
        <v>0</v>
      </c>
      <c r="J31" s="1198"/>
      <c r="K31" s="1199" t="str">
        <f t="shared" ref="K31:K61" si="2">B31</f>
        <v xml:space="preserve">  DSS Administrative Balance from Previous Year</v>
      </c>
      <c r="L31" s="910"/>
    </row>
    <row r="32" spans="1:13" ht="17.850000000000001" customHeight="1" thickBot="1" x14ac:dyDescent="0.3">
      <c r="A32" s="857"/>
      <c r="B32" s="842" t="s">
        <v>333</v>
      </c>
      <c r="C32" s="304">
        <f>C30-C31</f>
        <v>0</v>
      </c>
      <c r="D32" s="1208">
        <f>IF(OR(C32=0,$C$47=0,ISERROR(C32/C47)),0,C32/$C$47)</f>
        <v>0</v>
      </c>
      <c r="E32" s="867"/>
      <c r="F32" s="862"/>
      <c r="G32" s="863"/>
      <c r="H32" s="906"/>
      <c r="I32" s="951">
        <f t="shared" si="1"/>
        <v>0</v>
      </c>
      <c r="J32" s="1198"/>
      <c r="K32" s="1199" t="str">
        <f t="shared" si="2"/>
        <v>DSS Resources Needed for LIHEAP/DEAP Administrative</v>
      </c>
      <c r="L32" s="910"/>
    </row>
    <row r="33" spans="1:12" ht="9.9" customHeight="1" thickBot="1" x14ac:dyDescent="0.3">
      <c r="A33" s="857"/>
      <c r="B33" s="842"/>
      <c r="C33" s="304"/>
      <c r="D33" s="1201"/>
      <c r="E33" s="867"/>
      <c r="F33" s="862"/>
      <c r="G33" s="863"/>
      <c r="H33" s="906"/>
      <c r="I33" s="951"/>
      <c r="J33" s="1198"/>
      <c r="K33" s="1199"/>
      <c r="L33" s="910"/>
    </row>
    <row r="34" spans="1:12" ht="17.850000000000001" customHeight="1" thickBot="1" x14ac:dyDescent="0.3">
      <c r="A34" s="857"/>
      <c r="B34" s="842" t="s">
        <v>346</v>
      </c>
      <c r="C34" s="304">
        <f>'Budget Worksheet '!E56+'Budget Worksheet '!F56+'Budget Worksheet '!G56+'Budget Worksheet '!H56-'Budget Worksheet '!F45-'Budget Worksheet '!H45</f>
        <v>0</v>
      </c>
      <c r="D34" s="1201">
        <f t="shared" ref="D34:D41" si="3">IF(OR(C34=0,$C$47=0,ISERROR(C34/C49)),0,C34/$C$47)</f>
        <v>0</v>
      </c>
      <c r="E34" s="867" t="s">
        <v>262</v>
      </c>
      <c r="F34" s="862"/>
      <c r="G34" s="863"/>
      <c r="H34" s="906"/>
      <c r="I34" s="951">
        <f t="shared" si="1"/>
        <v>0</v>
      </c>
      <c r="J34" s="946">
        <f t="shared" ref="J34:J37" si="4">IF(OR(I34=0,$I$47=0,ISERROR(I34/$I$47)),0,I34/$I$47)</f>
        <v>0</v>
      </c>
      <c r="K34" s="947" t="str">
        <f t="shared" si="2"/>
        <v>DSS Resources Requested for LIHEAP/DEAP Operations</v>
      </c>
      <c r="L34" s="910"/>
    </row>
    <row r="35" spans="1:12" ht="17.850000000000001" customHeight="1" thickBot="1" x14ac:dyDescent="0.3">
      <c r="A35" s="857"/>
      <c r="B35" s="842" t="s">
        <v>347</v>
      </c>
      <c r="C35" s="304">
        <f>'Budget Worksheet '!F56+'Budget Worksheet '!H56</f>
        <v>0</v>
      </c>
      <c r="D35" s="1208">
        <f t="shared" si="3"/>
        <v>0</v>
      </c>
      <c r="E35" s="868" t="s">
        <v>281</v>
      </c>
      <c r="F35" s="862"/>
      <c r="G35" s="863"/>
      <c r="H35" s="906"/>
      <c r="I35" s="951">
        <f t="shared" si="1"/>
        <v>0</v>
      </c>
      <c r="J35" s="946">
        <f t="shared" si="4"/>
        <v>0</v>
      </c>
      <c r="K35" s="947" t="str">
        <f t="shared" si="2"/>
        <v>DSS Resources Allocated for LIHEAP/DEAP Program</v>
      </c>
      <c r="L35" s="910"/>
    </row>
    <row r="36" spans="1:12" ht="17.850000000000001" customHeight="1" thickBot="1" x14ac:dyDescent="0.3">
      <c r="A36" s="857"/>
      <c r="B36" s="842" t="s">
        <v>348</v>
      </c>
      <c r="C36" s="304">
        <f>'Budget Worksheet '!E45+'Budget Worksheet '!F45+'Budget Worksheet '!G45+'Budget Worksheet '!H45</f>
        <v>0</v>
      </c>
      <c r="D36" s="1208">
        <f t="shared" si="3"/>
        <v>0</v>
      </c>
      <c r="E36" s="868" t="s">
        <v>278</v>
      </c>
      <c r="F36" s="862"/>
      <c r="G36" s="863"/>
      <c r="H36" s="906"/>
      <c r="I36" s="951">
        <f t="shared" si="1"/>
        <v>0</v>
      </c>
      <c r="J36" s="946">
        <f t="shared" si="4"/>
        <v>0</v>
      </c>
      <c r="K36" s="947" t="str">
        <f t="shared" si="2"/>
        <v>DSS Resources Allocated for LIHEAP/DEAP Client Services</v>
      </c>
      <c r="L36" s="910"/>
    </row>
    <row r="37" spans="1:12" ht="17.850000000000001" customHeight="1" thickBot="1" x14ac:dyDescent="0.3">
      <c r="A37" s="857"/>
      <c r="B37" s="842" t="s">
        <v>337</v>
      </c>
      <c r="C37" s="304">
        <f>'Budget Worksheet '!C46+'Budget Worksheet '!C47+'Budget Worksheet '!C48</f>
        <v>0</v>
      </c>
      <c r="D37" s="1208">
        <f t="shared" si="3"/>
        <v>0</v>
      </c>
      <c r="E37" s="868" t="s">
        <v>278</v>
      </c>
      <c r="F37" s="862"/>
      <c r="G37" s="863"/>
      <c r="H37" s="906"/>
      <c r="I37" s="951">
        <f t="shared" si="1"/>
        <v>0</v>
      </c>
      <c r="J37" s="946">
        <f t="shared" si="4"/>
        <v>0</v>
      </c>
      <c r="K37" s="947" t="str">
        <f t="shared" si="2"/>
        <v>DSS Resources Needed for LIHEAP/DEAP Benefits</v>
      </c>
      <c r="L37" s="910"/>
    </row>
    <row r="38" spans="1:12" ht="9" customHeight="1" thickBot="1" x14ac:dyDescent="0.3">
      <c r="A38" s="857"/>
      <c r="B38" s="842"/>
      <c r="C38" s="304"/>
      <c r="D38" s="1208"/>
      <c r="E38" s="868"/>
      <c r="F38" s="862"/>
      <c r="G38" s="863"/>
      <c r="H38" s="906"/>
      <c r="I38" s="951"/>
      <c r="J38" s="946"/>
      <c r="K38" s="947"/>
      <c r="L38" s="910"/>
    </row>
    <row r="39" spans="1:12" ht="17.850000000000001" customHeight="1" thickBot="1" x14ac:dyDescent="0.3">
      <c r="A39" s="857"/>
      <c r="B39" s="842" t="s">
        <v>349</v>
      </c>
      <c r="C39" s="304">
        <f>'Budget Worksheet '!F11+'Budget Worksheet '!F12+'Budget Worksheet '!F13</f>
        <v>0</v>
      </c>
      <c r="D39" s="1208">
        <f t="shared" si="3"/>
        <v>0</v>
      </c>
      <c r="E39" s="862"/>
      <c r="F39" s="862"/>
      <c r="G39" s="863"/>
      <c r="H39" s="906"/>
      <c r="I39" s="951">
        <f t="shared" si="1"/>
        <v>0</v>
      </c>
      <c r="J39" s="946">
        <f>IF(OR(I39=0,$I$47=0,ISERROR(I39/$I$47)),0,I39/$I$47)</f>
        <v>0</v>
      </c>
      <c r="K39" s="947" t="str">
        <f t="shared" si="2"/>
        <v>DSS Resources Requested for LIHEAP/DEAP Intake</v>
      </c>
      <c r="L39" s="910"/>
    </row>
    <row r="40" spans="1:12" ht="17.850000000000001" customHeight="1" thickBot="1" x14ac:dyDescent="0.3">
      <c r="A40" s="857"/>
      <c r="B40" s="842" t="s">
        <v>350</v>
      </c>
      <c r="C40" s="1203">
        <v>0</v>
      </c>
      <c r="D40" s="1200"/>
      <c r="E40" s="868" t="s">
        <v>280</v>
      </c>
      <c r="F40" s="862"/>
      <c r="G40" s="863"/>
      <c r="H40" s="906"/>
      <c r="I40" s="951">
        <f t="shared" si="1"/>
        <v>0</v>
      </c>
      <c r="J40" s="946"/>
      <c r="K40" s="947" t="str">
        <f t="shared" si="2"/>
        <v xml:space="preserve">  DSS Intake Balance from Pervious Year</v>
      </c>
      <c r="L40" s="910"/>
    </row>
    <row r="41" spans="1:12" ht="17.850000000000001" customHeight="1" thickBot="1" x14ac:dyDescent="0.3">
      <c r="A41" s="857"/>
      <c r="B41" s="842" t="s">
        <v>338</v>
      </c>
      <c r="C41" s="304">
        <f>C39-C40</f>
        <v>0</v>
      </c>
      <c r="D41" s="1208">
        <f t="shared" si="3"/>
        <v>0</v>
      </c>
      <c r="E41" s="862"/>
      <c r="F41" s="862"/>
      <c r="G41" s="863"/>
      <c r="H41" s="906"/>
      <c r="I41" s="951">
        <f t="shared" si="1"/>
        <v>0</v>
      </c>
      <c r="J41" s="946"/>
      <c r="K41" s="947" t="str">
        <f t="shared" si="2"/>
        <v>DSS Resources Needed for LIHEAP/DEAP Intake</v>
      </c>
      <c r="L41" s="910"/>
    </row>
    <row r="42" spans="1:12" ht="9.75" customHeight="1" thickBot="1" x14ac:dyDescent="0.3">
      <c r="A42" s="857"/>
      <c r="B42" s="842"/>
      <c r="C42" s="304"/>
      <c r="D42" s="1200"/>
      <c r="E42" s="862"/>
      <c r="F42" s="862"/>
      <c r="G42" s="863"/>
      <c r="H42" s="906"/>
      <c r="I42" s="951"/>
      <c r="J42" s="946"/>
      <c r="K42" s="947"/>
      <c r="L42" s="910"/>
    </row>
    <row r="43" spans="1:12" ht="17.100000000000001" customHeight="1" thickBot="1" x14ac:dyDescent="0.3">
      <c r="A43" s="857"/>
      <c r="B43" s="842" t="s">
        <v>351</v>
      </c>
      <c r="C43" s="304">
        <f>'Budget Worksheet '!C39</f>
        <v>0</v>
      </c>
      <c r="D43" s="1200"/>
      <c r="E43" s="862"/>
      <c r="F43" s="862"/>
      <c r="G43" s="863"/>
      <c r="H43" s="906"/>
      <c r="I43" s="951">
        <f t="shared" si="1"/>
        <v>0</v>
      </c>
      <c r="J43" s="946"/>
      <c r="K43" s="947" t="str">
        <f t="shared" si="2"/>
        <v>DSS Resources Requested for LIHEAP/DEAP Outreach</v>
      </c>
      <c r="L43" s="910"/>
    </row>
    <row r="44" spans="1:12" ht="17.100000000000001" customHeight="1" thickBot="1" x14ac:dyDescent="0.3">
      <c r="A44" s="857"/>
      <c r="B44" s="842" t="s">
        <v>352</v>
      </c>
      <c r="C44" s="1203">
        <v>0</v>
      </c>
      <c r="D44" s="868" t="s">
        <v>280</v>
      </c>
      <c r="E44" s="868"/>
      <c r="F44" s="862"/>
      <c r="G44" s="863"/>
      <c r="H44" s="906"/>
      <c r="I44" s="951">
        <f t="shared" si="1"/>
        <v>0</v>
      </c>
      <c r="J44" s="946"/>
      <c r="K44" s="947" t="str">
        <f t="shared" si="2"/>
        <v xml:space="preserve">  DSS Outreach Balance from Pervious Year</v>
      </c>
      <c r="L44" s="910"/>
    </row>
    <row r="45" spans="1:12" ht="17.100000000000001" customHeight="1" thickBot="1" x14ac:dyDescent="0.3">
      <c r="A45" s="857"/>
      <c r="B45" s="842" t="s">
        <v>353</v>
      </c>
      <c r="C45" s="304">
        <f>C43-C44</f>
        <v>0</v>
      </c>
      <c r="D45" s="1200"/>
      <c r="E45" s="862"/>
      <c r="F45" s="862"/>
      <c r="G45" s="863"/>
      <c r="H45" s="906"/>
      <c r="I45" s="951">
        <f t="shared" si="1"/>
        <v>0</v>
      </c>
      <c r="J45" s="946"/>
      <c r="K45" s="947" t="str">
        <f t="shared" si="2"/>
        <v>DSS Resources Needed for LIHEAP/DEAP Outreach</v>
      </c>
      <c r="L45" s="910"/>
    </row>
    <row r="46" spans="1:12" ht="8.25" customHeight="1" x14ac:dyDescent="0.25">
      <c r="A46" s="857"/>
      <c r="B46" s="842"/>
      <c r="C46" s="304"/>
      <c r="D46" s="1200"/>
      <c r="E46" s="862"/>
      <c r="F46" s="862"/>
      <c r="G46" s="863"/>
      <c r="H46" s="906"/>
      <c r="I46" s="951"/>
      <c r="J46" s="946"/>
      <c r="K46" s="947"/>
      <c r="L46" s="910"/>
    </row>
    <row r="47" spans="1:12" ht="17.850000000000001" customHeight="1" x14ac:dyDescent="0.3">
      <c r="A47" s="857"/>
      <c r="B47" s="842" t="s">
        <v>354</v>
      </c>
      <c r="C47" s="304">
        <f>C30+C35</f>
        <v>0</v>
      </c>
      <c r="D47" s="867" t="s">
        <v>283</v>
      </c>
      <c r="E47" s="867"/>
      <c r="F47" s="862"/>
      <c r="G47" s="863"/>
      <c r="H47" s="906"/>
      <c r="I47" s="950">
        <f>C47</f>
        <v>0</v>
      </c>
      <c r="J47" s="946">
        <f>IF(OR(I47=0,$I$47=0,ISERROR(I47/$I$47)),0,I47/$I$47)</f>
        <v>0</v>
      </c>
      <c r="K47" s="947" t="str">
        <f t="shared" si="2"/>
        <v>DSS Resources Requested for LIHEAP/DEAP Total</v>
      </c>
      <c r="L47" s="910"/>
    </row>
    <row r="48" spans="1:12" ht="17.850000000000001" customHeight="1" x14ac:dyDescent="0.25">
      <c r="A48" s="857"/>
      <c r="B48" s="842" t="s">
        <v>355</v>
      </c>
      <c r="C48" s="304">
        <f>IF(C30=0,0,C31)+IF(C39=0,0,C40)+IF(C43=0,0,C44)+IF(C53=0,0,C54)</f>
        <v>0</v>
      </c>
      <c r="D48" s="865"/>
      <c r="E48" s="867"/>
      <c r="F48" s="862"/>
      <c r="G48" s="863"/>
      <c r="H48" s="906"/>
      <c r="I48" s="954">
        <f>C48</f>
        <v>0</v>
      </c>
      <c r="J48" s="946"/>
      <c r="K48" s="947" t="str">
        <f t="shared" si="2"/>
        <v xml:space="preserve">  DSS Requested Resources Balance from Previous Year</v>
      </c>
      <c r="L48" s="910"/>
    </row>
    <row r="49" spans="1:13" ht="17.850000000000001" customHeight="1" x14ac:dyDescent="0.25">
      <c r="A49" s="857"/>
      <c r="B49" s="842" t="s">
        <v>339</v>
      </c>
      <c r="C49" s="304">
        <f>C47-C48</f>
        <v>0</v>
      </c>
      <c r="D49" s="865"/>
      <c r="E49" s="867"/>
      <c r="F49" s="862"/>
      <c r="G49" s="863"/>
      <c r="H49" s="906"/>
      <c r="I49" s="954">
        <f>C49</f>
        <v>0</v>
      </c>
      <c r="J49" s="946"/>
      <c r="K49" s="947" t="str">
        <f t="shared" si="2"/>
        <v>DSS Resources Needed for LIHEAP/DEAP Total</v>
      </c>
      <c r="L49" s="910"/>
    </row>
    <row r="50" spans="1:13" ht="9.75" customHeight="1" x14ac:dyDescent="0.3">
      <c r="A50" s="857"/>
      <c r="B50" s="842"/>
      <c r="C50" s="304"/>
      <c r="D50" s="865"/>
      <c r="E50" s="867"/>
      <c r="F50" s="862"/>
      <c r="G50" s="863"/>
      <c r="H50" s="906"/>
      <c r="I50" s="950"/>
      <c r="J50" s="946"/>
      <c r="K50" s="947"/>
      <c r="L50" s="910"/>
    </row>
    <row r="51" spans="1:13" ht="17.850000000000001" customHeight="1" x14ac:dyDescent="0.25">
      <c r="A51" s="857"/>
      <c r="B51" s="842" t="s">
        <v>356</v>
      </c>
      <c r="C51" s="304">
        <f>'Budget Worksheet '!G56</f>
        <v>0</v>
      </c>
      <c r="D51" s="865"/>
      <c r="E51" s="867"/>
      <c r="F51" s="862"/>
      <c r="G51" s="863"/>
      <c r="H51" s="906"/>
      <c r="I51" s="953">
        <f>C51</f>
        <v>0</v>
      </c>
      <c r="J51" s="946">
        <f>IF(OR(I51=0,$I$47=0,ISERROR(I51/$I$47)),0,I51/$I$47)</f>
        <v>0</v>
      </c>
      <c r="K51" s="947" t="str">
        <f t="shared" si="2"/>
        <v>DSS Resources Requested for LIHEAP Assur 16 Admin</v>
      </c>
      <c r="L51" s="910"/>
      <c r="M51" s="1366"/>
    </row>
    <row r="52" spans="1:13" ht="6" customHeight="1" x14ac:dyDescent="0.25">
      <c r="A52" s="857"/>
      <c r="B52" s="842"/>
      <c r="C52" s="304"/>
      <c r="D52" s="865"/>
      <c r="E52" s="867"/>
      <c r="F52" s="862"/>
      <c r="G52" s="863"/>
      <c r="H52" s="906"/>
      <c r="I52" s="953"/>
      <c r="J52" s="946"/>
      <c r="K52" s="947"/>
      <c r="L52" s="910"/>
    </row>
    <row r="53" spans="1:13" ht="17.850000000000001" customHeight="1" x14ac:dyDescent="0.25">
      <c r="A53" s="857"/>
      <c r="B53" s="842" t="s">
        <v>357</v>
      </c>
      <c r="C53" s="304">
        <f>'Budget Worksheet '!H56</f>
        <v>0</v>
      </c>
      <c r="D53" s="1208">
        <f>IF(OR(C53=0,$C$61=0,ISERROR(C53/$C$61)),0,C53/$C$61)</f>
        <v>0</v>
      </c>
      <c r="E53" s="867" t="s">
        <v>282</v>
      </c>
      <c r="F53" s="862"/>
      <c r="G53" s="863"/>
      <c r="H53" s="906"/>
      <c r="I53" s="953">
        <f>C53</f>
        <v>0</v>
      </c>
      <c r="J53" s="946">
        <f>IF(OR(I53=0,$I$47=0,ISERROR(I53/$I$47)),0,I53/$I$47)</f>
        <v>0</v>
      </c>
      <c r="K53" s="947" t="str">
        <f t="shared" si="2"/>
        <v>DSS Resources Requested for LIHEAP Assur 16 Program</v>
      </c>
      <c r="L53" s="910"/>
      <c r="M53" s="1365"/>
    </row>
    <row r="54" spans="1:13" ht="17.850000000000001" customHeight="1" x14ac:dyDescent="0.25">
      <c r="A54" s="857"/>
      <c r="B54" s="842" t="s">
        <v>358</v>
      </c>
      <c r="C54" s="1203">
        <v>0</v>
      </c>
      <c r="D54" s="1200"/>
      <c r="E54" s="868" t="s">
        <v>280</v>
      </c>
      <c r="F54" s="862"/>
      <c r="G54" s="863"/>
      <c r="H54" s="906"/>
      <c r="I54" s="953">
        <f t="shared" ref="I54:I55" si="5">C54</f>
        <v>0</v>
      </c>
      <c r="J54" s="946"/>
      <c r="K54" s="947" t="str">
        <f t="shared" si="2"/>
        <v xml:space="preserve">   DSS Assur 16 Program Balance from Previous Year</v>
      </c>
      <c r="L54" s="910"/>
    </row>
    <row r="55" spans="1:13" ht="17.850000000000001" customHeight="1" x14ac:dyDescent="0.25">
      <c r="A55" s="857"/>
      <c r="B55" s="842" t="s">
        <v>341</v>
      </c>
      <c r="C55" s="304">
        <f>IF(C53=0,0,C53-C54)</f>
        <v>0</v>
      </c>
      <c r="D55" s="1208">
        <f>IF(OR(C55=0,$C$61=0,ISERROR(C55/$C$61)),0,C55/$C$61)</f>
        <v>0</v>
      </c>
      <c r="E55" s="867"/>
      <c r="F55" s="862"/>
      <c r="G55" s="863"/>
      <c r="H55" s="906"/>
      <c r="I55" s="953">
        <f t="shared" si="5"/>
        <v>0</v>
      </c>
      <c r="J55" s="946"/>
      <c r="K55" s="947" t="str">
        <f t="shared" si="2"/>
        <v>DSS Resources Needed for LIHEAP Assur 16 Program</v>
      </c>
      <c r="L55" s="910"/>
    </row>
    <row r="56" spans="1:13" ht="6.75" customHeight="1" x14ac:dyDescent="0.25">
      <c r="A56" s="857"/>
      <c r="B56" s="842"/>
      <c r="C56" s="304"/>
      <c r="D56" s="1200"/>
      <c r="E56" s="867"/>
      <c r="F56" s="862"/>
      <c r="G56" s="863"/>
      <c r="H56" s="906"/>
      <c r="I56" s="953"/>
      <c r="J56" s="946"/>
      <c r="K56" s="947"/>
      <c r="L56" s="910"/>
    </row>
    <row r="57" spans="1:13" ht="17.850000000000001" customHeight="1" x14ac:dyDescent="0.25">
      <c r="A57" s="857"/>
      <c r="B57" s="842" t="s">
        <v>342</v>
      </c>
      <c r="C57" s="304">
        <f>C51+C55</f>
        <v>0</v>
      </c>
      <c r="D57" s="1200"/>
      <c r="E57" s="869"/>
      <c r="F57" s="862"/>
      <c r="G57" s="863"/>
      <c r="H57" s="906"/>
      <c r="I57" s="954">
        <f>C57</f>
        <v>0</v>
      </c>
      <c r="J57" s="946">
        <f>IF(OR(I57=0,$I$47=0,ISERROR(I57/$I$47)),0,I57/$I$47)</f>
        <v>0</v>
      </c>
      <c r="K57" s="947" t="str">
        <f t="shared" si="2"/>
        <v>DSS Resources Needed for LIHEAP Assurance 16</v>
      </c>
      <c r="L57" s="910"/>
    </row>
    <row r="58" spans="1:13" ht="17.25" customHeight="1" x14ac:dyDescent="0.25">
      <c r="A58" s="857"/>
      <c r="B58" s="842"/>
      <c r="C58" s="304"/>
      <c r="D58" s="1200"/>
      <c r="E58" s="869"/>
      <c r="F58" s="862"/>
      <c r="G58" s="863"/>
      <c r="H58" s="906"/>
      <c r="I58" s="954"/>
      <c r="J58" s="946"/>
      <c r="K58" s="1204"/>
      <c r="L58" s="910"/>
    </row>
    <row r="59" spans="1:13" ht="17.850000000000001" customHeight="1" thickBot="1" x14ac:dyDescent="0.3">
      <c r="A59" s="857"/>
      <c r="B59" s="842" t="s">
        <v>359</v>
      </c>
      <c r="C59" s="304">
        <f>(C20)-(C24)</f>
        <v>0</v>
      </c>
      <c r="D59" s="832"/>
      <c r="E59" s="832"/>
      <c r="F59" s="832"/>
      <c r="G59" s="833"/>
      <c r="H59" s="908"/>
      <c r="I59" s="954">
        <f>C26</f>
        <v>0</v>
      </c>
      <c r="J59" s="946">
        <f>IF(OR(I59=0,$I$47=0,ISERROR(I59/$I$47)),0,I59/$I$47)</f>
        <v>0</v>
      </c>
      <c r="K59" s="949" t="str">
        <f t="shared" si="2"/>
        <v>DSS Resources Requested in Total with State Funds</v>
      </c>
      <c r="L59" s="910"/>
    </row>
    <row r="60" spans="1:13" ht="9" customHeight="1" thickBot="1" x14ac:dyDescent="0.3">
      <c r="A60" s="870"/>
      <c r="B60" s="871"/>
      <c r="C60" s="872"/>
      <c r="D60" s="832"/>
      <c r="E60" s="832"/>
      <c r="F60" s="832"/>
      <c r="G60" s="833"/>
      <c r="H60" s="908"/>
      <c r="I60" s="954"/>
      <c r="J60" s="1207"/>
      <c r="K60" s="949"/>
      <c r="L60" s="910"/>
    </row>
    <row r="61" spans="1:13" ht="17.850000000000001" customHeight="1" thickBot="1" x14ac:dyDescent="0.35">
      <c r="A61" s="870"/>
      <c r="B61" s="871" t="s">
        <v>64</v>
      </c>
      <c r="C61" s="872">
        <f>C24+C59+C28</f>
        <v>0</v>
      </c>
      <c r="D61" s="832"/>
      <c r="E61" s="832"/>
      <c r="F61" s="832"/>
      <c r="G61" s="833"/>
      <c r="H61" s="908"/>
      <c r="I61" s="1372">
        <f>C61</f>
        <v>0</v>
      </c>
      <c r="J61" s="1373"/>
      <c r="K61" s="949" t="str">
        <f t="shared" si="2"/>
        <v>Total Resources w/o local cash/in-kind</v>
      </c>
      <c r="L61" s="910"/>
    </row>
    <row r="62" spans="1:13" ht="17.850000000000001" customHeight="1" thickBot="1" x14ac:dyDescent="0.35">
      <c r="A62" s="870"/>
      <c r="B62" s="871" t="s">
        <v>284</v>
      </c>
      <c r="C62" s="872">
        <f>C48</f>
        <v>0</v>
      </c>
      <c r="D62" s="832"/>
      <c r="E62" s="832"/>
      <c r="F62" s="832"/>
      <c r="G62" s="833"/>
      <c r="H62" s="908"/>
      <c r="I62" s="1205"/>
      <c r="J62" s="904"/>
      <c r="K62" s="1206"/>
      <c r="L62" s="910"/>
    </row>
    <row r="63" spans="1:13" ht="17.850000000000001" customHeight="1" thickBot="1" x14ac:dyDescent="0.35">
      <c r="A63" s="1212"/>
      <c r="B63" s="1215" t="s">
        <v>285</v>
      </c>
      <c r="C63" s="1216">
        <f>C61-C62</f>
        <v>0</v>
      </c>
      <c r="D63" s="1209" t="s">
        <v>316</v>
      </c>
      <c r="E63" s="1210"/>
      <c r="F63" s="1211"/>
      <c r="G63" s="833"/>
      <c r="H63" s="908"/>
      <c r="I63" s="1205"/>
      <c r="J63" s="904"/>
      <c r="K63" s="1206"/>
      <c r="L63" s="910"/>
    </row>
    <row r="64" spans="1:13" ht="9" customHeight="1" x14ac:dyDescent="0.3">
      <c r="A64" s="870"/>
      <c r="B64" s="1213"/>
      <c r="C64" s="1214"/>
      <c r="D64" s="832"/>
      <c r="E64" s="832"/>
      <c r="F64" s="832"/>
      <c r="G64" s="833"/>
      <c r="H64" s="908"/>
      <c r="I64" s="1205"/>
      <c r="J64" s="904"/>
      <c r="K64" s="1206"/>
      <c r="L64" s="910"/>
    </row>
    <row r="65" spans="1:13" ht="17.850000000000001" customHeight="1" x14ac:dyDescent="0.25">
      <c r="A65" s="870"/>
      <c r="B65" s="871" t="s">
        <v>286</v>
      </c>
      <c r="C65" s="872">
        <f>C61+C27</f>
        <v>0</v>
      </c>
      <c r="D65" s="1227"/>
      <c r="E65" s="13"/>
      <c r="F65" s="122"/>
      <c r="G65" s="833"/>
      <c r="H65" s="908"/>
      <c r="I65" s="909"/>
      <c r="J65" s="904"/>
      <c r="K65" s="904"/>
      <c r="L65" s="910"/>
    </row>
    <row r="66" spans="1:13" ht="17.850000000000001" customHeight="1" x14ac:dyDescent="0.25">
      <c r="A66" s="870"/>
      <c r="B66" s="871" t="s">
        <v>287</v>
      </c>
      <c r="C66" s="872">
        <f>C65-C48</f>
        <v>0</v>
      </c>
      <c r="D66" s="38"/>
      <c r="E66" s="13"/>
      <c r="F66" s="122"/>
      <c r="G66" s="874"/>
      <c r="H66" s="908"/>
      <c r="I66" s="909"/>
      <c r="J66" s="904"/>
      <c r="K66" s="904"/>
      <c r="L66" s="910"/>
    </row>
    <row r="67" spans="1:13" ht="14.1" customHeight="1" x14ac:dyDescent="0.25">
      <c r="A67" s="870"/>
      <c r="B67" s="871"/>
      <c r="C67" s="875"/>
      <c r="D67" s="856" t="s">
        <v>155</v>
      </c>
      <c r="E67" s="873"/>
      <c r="F67" s="38"/>
      <c r="G67" s="874"/>
      <c r="H67" s="908"/>
      <c r="I67" s="911"/>
      <c r="J67" s="905"/>
      <c r="K67" s="905"/>
      <c r="L67" s="910"/>
    </row>
    <row r="68" spans="1:13" ht="17.850000000000001" customHeight="1" thickBot="1" x14ac:dyDescent="0.35">
      <c r="A68" s="876"/>
      <c r="B68" s="877" t="s">
        <v>11</v>
      </c>
      <c r="C68" s="878"/>
      <c r="D68" s="298">
        <f>IF(D22=0,0,(ROUND('Budget Worksheet '!D56/D22,2)))</f>
        <v>0</v>
      </c>
      <c r="E68" s="879"/>
      <c r="F68" s="865"/>
      <c r="G68" s="880"/>
      <c r="H68" s="906"/>
      <c r="I68" s="906"/>
      <c r="J68" s="905"/>
      <c r="K68" s="905"/>
      <c r="L68" s="910"/>
    </row>
    <row r="69" spans="1:13" ht="3" customHeight="1" x14ac:dyDescent="0.25">
      <c r="A69" s="10"/>
      <c r="B69" s="881"/>
      <c r="C69" s="882"/>
      <c r="D69" s="837"/>
      <c r="E69" s="838"/>
      <c r="F69" s="837"/>
      <c r="G69" s="839"/>
      <c r="H69" s="906"/>
      <c r="I69" s="906"/>
      <c r="J69" s="905"/>
      <c r="K69" s="905"/>
      <c r="L69" s="910"/>
    </row>
    <row r="70" spans="1:13" hidden="1" x14ac:dyDescent="0.25">
      <c r="A70" s="10"/>
      <c r="B70" s="881"/>
      <c r="C70" s="882"/>
      <c r="D70" s="837"/>
      <c r="E70" s="838"/>
      <c r="F70" s="837"/>
      <c r="G70" s="839"/>
      <c r="H70" s="906"/>
      <c r="I70" s="906"/>
      <c r="J70" s="905"/>
      <c r="K70" s="905"/>
      <c r="L70" s="910"/>
    </row>
    <row r="71" spans="1:13" ht="5.0999999999999996" customHeight="1" x14ac:dyDescent="0.25">
      <c r="A71" s="10"/>
      <c r="B71" s="881"/>
      <c r="C71" s="882"/>
      <c r="D71" s="837"/>
      <c r="E71" s="838"/>
      <c r="F71" s="837"/>
      <c r="G71" s="839"/>
      <c r="H71" s="906"/>
      <c r="I71" s="906"/>
      <c r="J71" s="905"/>
      <c r="K71" s="905"/>
      <c r="L71" s="910"/>
    </row>
    <row r="72" spans="1:13" x14ac:dyDescent="0.25">
      <c r="A72" s="10"/>
      <c r="B72" s="883" t="s">
        <v>360</v>
      </c>
      <c r="C72" s="882"/>
      <c r="D72" s="837"/>
      <c r="E72" s="838"/>
      <c r="F72" s="837"/>
      <c r="G72" s="839"/>
      <c r="H72" s="906"/>
      <c r="I72" s="906"/>
      <c r="J72" s="905"/>
      <c r="K72" s="905"/>
      <c r="L72" s="910"/>
    </row>
    <row r="73" spans="1:13" ht="13.8" thickBot="1" x14ac:dyDescent="0.3">
      <c r="A73" s="15"/>
      <c r="B73" s="884" t="s">
        <v>146</v>
      </c>
      <c r="C73" s="885"/>
      <c r="D73" s="886"/>
      <c r="E73" s="887"/>
      <c r="F73" s="886"/>
      <c r="G73" s="888"/>
      <c r="H73" s="906"/>
      <c r="I73" s="906"/>
      <c r="J73" s="905"/>
      <c r="K73" s="905"/>
      <c r="L73" s="910"/>
    </row>
    <row r="74" spans="1:13" x14ac:dyDescent="0.25">
      <c r="C74" s="70"/>
      <c r="D74" s="889"/>
      <c r="E74" s="890"/>
      <c r="F74" s="891"/>
      <c r="G74" s="892"/>
      <c r="H74" s="4"/>
      <c r="I74" s="4"/>
      <c r="J74" s="2"/>
      <c r="K74" s="2"/>
      <c r="L74" s="1"/>
      <c r="M74" s="1228"/>
    </row>
    <row r="75" spans="1:13" ht="15" x14ac:dyDescent="0.25">
      <c r="A75" s="254" t="s">
        <v>172</v>
      </c>
      <c r="B75" s="251"/>
      <c r="C75" s="250" t="str">
        <f>'Salary Worksheet FT'!E78</f>
        <v>DEAP 2026 Contract Budget 35-12-30-2026-OCS-XX</v>
      </c>
      <c r="D75" s="251"/>
      <c r="E75" s="252"/>
      <c r="G75" s="305">
        <f>'Salary Worksheet FT'!K78</f>
        <v>46008</v>
      </c>
    </row>
  </sheetData>
  <sheetProtection algorithmName="SHA-512" hashValue="nH/PCA6A0QvGpPSzxM4oa4Vi0g1J+smYi8nJS5Zd7aF/lg7d0qkYojO6O3l+4Zkx9xWYykS02lB+LOXBgogKLA==" saltValue="BNrzVeYSXWLPmV6BfYMq4g==" spinCount="100000" sheet="1" objects="1" scenarios="1" selectLockedCells="1"/>
  <mergeCells count="9">
    <mergeCell ref="I25:K25"/>
    <mergeCell ref="I5:K5"/>
    <mergeCell ref="I2:K2"/>
    <mergeCell ref="C9:C10"/>
    <mergeCell ref="E24:F24"/>
    <mergeCell ref="E25:F25"/>
    <mergeCell ref="A2:G2"/>
    <mergeCell ref="A9:B10"/>
    <mergeCell ref="E22:F22"/>
  </mergeCells>
  <phoneticPr fontId="0" type="noConversion"/>
  <conditionalFormatting sqref="E15">
    <cfRule type="cellIs" priority="1" stopIfTrue="1" operator="equal">
      <formula>"Yes"</formula>
    </cfRule>
    <cfRule type="expression" priority="2" stopIfTrue="1">
      <formula>"D20:g20"</formula>
    </cfRule>
  </conditionalFormatting>
  <printOptions horizontalCentered="1"/>
  <pageMargins left="0.5" right="0.5" top="0.5" bottom="0.5" header="0.25" footer="0.25"/>
  <pageSetup scale="66" orientation="portrait" r:id="rId1"/>
  <headerFooter alignWithMargins="0">
    <oddFooter>&amp;LBudget Workbook V8&amp;C&amp;F&amp;R12/12/2017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3"/>
  <sheetViews>
    <sheetView showGridLines="0" zoomScale="80" zoomScaleNormal="80" workbookViewId="0">
      <selection activeCell="F10" sqref="F10"/>
    </sheetView>
  </sheetViews>
  <sheetFormatPr defaultColWidth="9.33203125" defaultRowHeight="15" x14ac:dyDescent="0.25"/>
  <cols>
    <col min="1" max="1" width="7.33203125" customWidth="1"/>
    <col min="2" max="2" width="40.33203125" style="80" customWidth="1"/>
    <col min="3" max="3" width="31.44140625" style="80" customWidth="1"/>
    <col min="4" max="4" width="23.6640625" style="80" hidden="1" customWidth="1"/>
    <col min="5" max="5" width="18.33203125" style="80" hidden="1" customWidth="1"/>
    <col min="6" max="6" width="18.88671875" style="80" customWidth="1"/>
    <col min="7" max="7" width="23.33203125" style="80" customWidth="1"/>
    <col min="8" max="8" width="14" style="80" customWidth="1"/>
    <col min="9" max="9" width="21" customWidth="1"/>
    <col min="10" max="10" width="17.6640625" customWidth="1"/>
    <col min="11" max="13" width="18" customWidth="1"/>
    <col min="14" max="14" width="20.44140625" customWidth="1"/>
    <col min="16" max="16" width="12.6640625" bestFit="1" customWidth="1"/>
    <col min="17" max="17" width="18.6640625" customWidth="1"/>
    <col min="18" max="18" width="20.33203125" style="69" customWidth="1"/>
    <col min="19" max="19" width="15.33203125" customWidth="1"/>
  </cols>
  <sheetData>
    <row r="1" spans="1:16" ht="21.6" customHeight="1" thickBot="1" x14ac:dyDescent="0.45">
      <c r="A1" s="1615" t="s">
        <v>66</v>
      </c>
      <c r="B1" s="1616"/>
      <c r="C1" s="1616"/>
      <c r="D1" s="1616"/>
      <c r="E1" s="1616"/>
      <c r="F1" s="1616"/>
      <c r="G1" s="1616"/>
      <c r="H1" s="1617"/>
      <c r="I1" s="732"/>
      <c r="J1" s="1043" t="s">
        <v>256</v>
      </c>
      <c r="M1" s="732"/>
      <c r="N1" s="732"/>
    </row>
    <row r="2" spans="1:16" ht="5.25" hidden="1" customHeight="1" thickBot="1" x14ac:dyDescent="0.35">
      <c r="A2" s="1794"/>
      <c r="B2" s="1795"/>
      <c r="C2" s="1795"/>
      <c r="D2" s="1795"/>
      <c r="E2" s="1795"/>
      <c r="F2" s="1795"/>
      <c r="G2" s="1795"/>
      <c r="H2" s="1796"/>
    </row>
    <row r="3" spans="1:16" ht="18" thickBot="1" x14ac:dyDescent="0.35">
      <c r="A3" s="413"/>
      <c r="B3" s="1367" t="str">
        <f>IF(ISBLANK('Salary Worksheet FT'!C3),"",'Salary Worksheet FT'!C3)</f>
        <v/>
      </c>
      <c r="C3" s="1368"/>
      <c r="D3" s="414"/>
      <c r="E3" s="414"/>
      <c r="F3" s="414"/>
      <c r="G3" s="468">
        <v>1</v>
      </c>
      <c r="H3" s="415"/>
      <c r="I3" s="732"/>
      <c r="J3" s="1381" t="s">
        <v>67</v>
      </c>
      <c r="K3" s="1383"/>
      <c r="L3" s="1383"/>
      <c r="M3" s="1383"/>
      <c r="N3" s="1384"/>
    </row>
    <row r="4" spans="1:16" ht="14.85" customHeight="1" thickBot="1" x14ac:dyDescent="0.35">
      <c r="A4" s="416"/>
      <c r="B4" s="1369" t="str">
        <f>IF(ISBLANK('Salary Worksheet FT'!C4),"",'Salary Worksheet FT'!C4)</f>
        <v/>
      </c>
      <c r="C4" s="1370"/>
      <c r="D4" s="126"/>
      <c r="E4" s="126"/>
      <c r="F4" s="126"/>
      <c r="G4" s="469" t="s">
        <v>216</v>
      </c>
      <c r="H4" s="127"/>
      <c r="I4" s="732"/>
      <c r="J4" s="732"/>
      <c r="K4" s="732"/>
      <c r="L4" s="732"/>
      <c r="M4" s="732"/>
      <c r="N4" s="732"/>
    </row>
    <row r="5" spans="1:16" ht="17.100000000000001" customHeight="1" thickBot="1" x14ac:dyDescent="0.35">
      <c r="A5" s="413"/>
      <c r="B5" s="1368" t="str">
        <f>IF(ISBLANK('Salary Worksheet FT'!C5),"",'Salary Worksheet FT'!C5)</f>
        <v/>
      </c>
      <c r="C5" s="1368"/>
      <c r="D5" s="414"/>
      <c r="E5" s="414"/>
      <c r="F5" s="414"/>
      <c r="G5" s="470" t="s">
        <v>19</v>
      </c>
      <c r="H5" s="415"/>
      <c r="I5" s="732"/>
      <c r="J5" s="1044"/>
      <c r="K5" s="1044"/>
      <c r="L5" s="955">
        <v>2026</v>
      </c>
      <c r="M5" s="955">
        <v>2027</v>
      </c>
      <c r="N5" s="956" t="s">
        <v>363</v>
      </c>
    </row>
    <row r="6" spans="1:16" ht="14.1" customHeight="1" x14ac:dyDescent="0.3">
      <c r="A6" s="413"/>
      <c r="B6" s="1368" t="str">
        <f>IF(ISBLANK('Salary Worksheet FT'!C6),"",'Salary Worksheet FT'!C6)</f>
        <v/>
      </c>
      <c r="C6" s="1368"/>
      <c r="D6" s="414"/>
      <c r="E6" s="414"/>
      <c r="F6" s="414"/>
      <c r="G6" s="414"/>
      <c r="H6" s="415"/>
      <c r="I6" s="732"/>
      <c r="J6" s="1190"/>
      <c r="K6" s="1190"/>
      <c r="L6" s="1190"/>
      <c r="M6" s="1190"/>
      <c r="N6" s="1191"/>
    </row>
    <row r="7" spans="1:16" ht="6.6" customHeight="1" thickBot="1" x14ac:dyDescent="0.3">
      <c r="A7" s="10"/>
      <c r="B7" s="81"/>
      <c r="C7" s="81"/>
      <c r="D7" s="22"/>
      <c r="E7" s="81"/>
      <c r="F7" s="81"/>
      <c r="G7" s="81"/>
      <c r="H7" s="82"/>
      <c r="I7" s="732"/>
      <c r="J7" s="732"/>
      <c r="K7" s="732"/>
      <c r="L7" s="732"/>
      <c r="M7" s="732"/>
      <c r="N7" s="732"/>
    </row>
    <row r="8" spans="1:16" ht="15" customHeight="1" x14ac:dyDescent="0.3">
      <c r="A8" s="83" t="s">
        <v>46</v>
      </c>
      <c r="B8" s="148" t="s">
        <v>125</v>
      </c>
      <c r="C8" s="3"/>
      <c r="D8" s="181" t="s">
        <v>295</v>
      </c>
      <c r="E8" s="181" t="s">
        <v>294</v>
      </c>
      <c r="F8" s="181" t="s">
        <v>65</v>
      </c>
      <c r="G8" s="181" t="s">
        <v>362</v>
      </c>
      <c r="H8" s="182"/>
      <c r="I8" s="732"/>
      <c r="J8" s="957">
        <v>1</v>
      </c>
      <c r="K8" s="957">
        <v>1</v>
      </c>
      <c r="L8" s="958" t="s">
        <v>217</v>
      </c>
      <c r="M8" s="959" t="s">
        <v>218</v>
      </c>
      <c r="N8" s="960" t="s">
        <v>219</v>
      </c>
    </row>
    <row r="9" spans="1:16" ht="15" customHeight="1" thickBot="1" x14ac:dyDescent="0.35">
      <c r="A9" s="84"/>
      <c r="B9" s="128" t="s">
        <v>28</v>
      </c>
      <c r="C9" s="85"/>
      <c r="D9" s="183" t="s">
        <v>297</v>
      </c>
      <c r="E9" s="184" t="s">
        <v>58</v>
      </c>
      <c r="F9" s="184" t="s">
        <v>58</v>
      </c>
      <c r="G9" s="184" t="s">
        <v>296</v>
      </c>
      <c r="H9" s="185" t="s">
        <v>27</v>
      </c>
      <c r="I9" s="732"/>
      <c r="J9" s="961" t="s">
        <v>214</v>
      </c>
      <c r="K9" s="961" t="s">
        <v>214</v>
      </c>
      <c r="L9" s="962" t="s">
        <v>214</v>
      </c>
      <c r="M9" s="963" t="s">
        <v>214</v>
      </c>
      <c r="N9" s="964" t="s">
        <v>27</v>
      </c>
    </row>
    <row r="10" spans="1:16" ht="15" customHeight="1" x14ac:dyDescent="0.3">
      <c r="A10" s="190" t="s">
        <v>129</v>
      </c>
      <c r="B10" s="86" t="s">
        <v>0</v>
      </c>
      <c r="C10" s="87"/>
      <c r="D10" s="208">
        <v>0</v>
      </c>
      <c r="E10" s="208">
        <v>0</v>
      </c>
      <c r="F10" s="208"/>
      <c r="G10" s="200">
        <f>'Budget Worksheet '!C11</f>
        <v>0</v>
      </c>
      <c r="H10" s="312" t="str">
        <f>IF(F10=0,"",(G10/F10)-1)</f>
        <v/>
      </c>
      <c r="I10" s="732"/>
      <c r="J10" s="378"/>
      <c r="K10" s="208"/>
      <c r="L10" s="1009">
        <f t="shared" ref="L10:L22" si="0">D10</f>
        <v>0</v>
      </c>
      <c r="M10" s="1009">
        <f t="shared" ref="M10:M22" si="1">G10</f>
        <v>0</v>
      </c>
      <c r="N10" s="965">
        <f>M10-L10</f>
        <v>0</v>
      </c>
    </row>
    <row r="11" spans="1:16" ht="15" customHeight="1" x14ac:dyDescent="0.3">
      <c r="A11" s="191" t="s">
        <v>130</v>
      </c>
      <c r="B11" s="88" t="s">
        <v>49</v>
      </c>
      <c r="C11" s="89"/>
      <c r="D11" s="209">
        <v>0</v>
      </c>
      <c r="E11" s="209">
        <v>0</v>
      </c>
      <c r="F11" s="1264"/>
      <c r="G11" s="201">
        <f>'Budget Worksheet '!C12</f>
        <v>0</v>
      </c>
      <c r="H11" s="312" t="str">
        <f t="shared" ref="H11:H22" si="2">IF(F11=0,"",(G11/F11)-1)</f>
        <v/>
      </c>
      <c r="I11" s="732"/>
      <c r="J11" s="379"/>
      <c r="K11" s="209"/>
      <c r="L11" s="1009">
        <f t="shared" si="0"/>
        <v>0</v>
      </c>
      <c r="M11" s="1009">
        <f t="shared" si="1"/>
        <v>0</v>
      </c>
      <c r="N11" s="965">
        <f t="shared" ref="N11:N22" si="3">M11-L11</f>
        <v>0</v>
      </c>
    </row>
    <row r="12" spans="1:16" ht="15" customHeight="1" x14ac:dyDescent="0.3">
      <c r="A12" s="191" t="s">
        <v>131</v>
      </c>
      <c r="B12" s="88" t="s">
        <v>50</v>
      </c>
      <c r="C12" s="89"/>
      <c r="D12" s="209">
        <v>0</v>
      </c>
      <c r="E12" s="209">
        <v>0</v>
      </c>
      <c r="F12" s="1264"/>
      <c r="G12" s="201">
        <f>'Budget Worksheet '!C13</f>
        <v>0</v>
      </c>
      <c r="H12" s="312" t="str">
        <f t="shared" si="2"/>
        <v/>
      </c>
      <c r="I12" s="732"/>
      <c r="J12" s="379"/>
      <c r="K12" s="209"/>
      <c r="L12" s="1009">
        <f t="shared" si="0"/>
        <v>0</v>
      </c>
      <c r="M12" s="1009">
        <f t="shared" si="1"/>
        <v>0</v>
      </c>
      <c r="N12" s="965">
        <f t="shared" si="3"/>
        <v>0</v>
      </c>
    </row>
    <row r="13" spans="1:16" ht="15" customHeight="1" x14ac:dyDescent="0.3">
      <c r="A13" s="191" t="s">
        <v>132</v>
      </c>
      <c r="B13" s="88" t="s">
        <v>4</v>
      </c>
      <c r="C13" s="89"/>
      <c r="D13" s="209">
        <v>0</v>
      </c>
      <c r="E13" s="209">
        <v>0</v>
      </c>
      <c r="F13" s="1264"/>
      <c r="G13" s="201">
        <f>'Budget Worksheet '!C17</f>
        <v>0</v>
      </c>
      <c r="H13" s="312" t="str">
        <f t="shared" si="2"/>
        <v/>
      </c>
      <c r="I13" s="732"/>
      <c r="J13" s="379"/>
      <c r="K13" s="209"/>
      <c r="L13" s="1009">
        <f t="shared" si="0"/>
        <v>0</v>
      </c>
      <c r="M13" s="1009">
        <f t="shared" si="1"/>
        <v>0</v>
      </c>
      <c r="N13" s="965">
        <f t="shared" si="3"/>
        <v>0</v>
      </c>
    </row>
    <row r="14" spans="1:16" ht="15" customHeight="1" x14ac:dyDescent="0.3">
      <c r="A14" s="191" t="s">
        <v>133</v>
      </c>
      <c r="B14" s="88" t="s">
        <v>7</v>
      </c>
      <c r="C14" s="89"/>
      <c r="D14" s="209">
        <v>0</v>
      </c>
      <c r="E14" s="209">
        <v>0</v>
      </c>
      <c r="F14" s="1264"/>
      <c r="G14" s="201">
        <f>'Budget Worksheet '!C34</f>
        <v>0</v>
      </c>
      <c r="H14" s="312" t="str">
        <f t="shared" si="2"/>
        <v/>
      </c>
      <c r="I14" s="732"/>
      <c r="J14" s="379"/>
      <c r="K14" s="209"/>
      <c r="L14" s="1009">
        <f t="shared" si="0"/>
        <v>0</v>
      </c>
      <c r="M14" s="1009">
        <f t="shared" si="1"/>
        <v>0</v>
      </c>
      <c r="N14" s="965">
        <f t="shared" si="3"/>
        <v>0</v>
      </c>
      <c r="P14" s="69"/>
    </row>
    <row r="15" spans="1:16" ht="15" customHeight="1" x14ac:dyDescent="0.3">
      <c r="A15" s="192" t="s">
        <v>134</v>
      </c>
      <c r="B15" s="169" t="s">
        <v>188</v>
      </c>
      <c r="C15" s="1309"/>
      <c r="D15" s="1310">
        <v>0</v>
      </c>
      <c r="E15" s="1310">
        <v>0</v>
      </c>
      <c r="F15" s="206"/>
      <c r="G15" s="1311">
        <f>'Budget Worksheet '!C45</f>
        <v>0</v>
      </c>
      <c r="H15" s="313" t="str">
        <f>IF(F15=0,"",(G15/F15)-1)</f>
        <v/>
      </c>
      <c r="I15" s="766"/>
      <c r="J15" s="1045"/>
      <c r="K15" s="1046"/>
      <c r="L15" s="1009">
        <f t="shared" si="0"/>
        <v>0</v>
      </c>
      <c r="M15" s="1009">
        <f t="shared" si="1"/>
        <v>0</v>
      </c>
      <c r="N15" s="965">
        <f t="shared" si="3"/>
        <v>0</v>
      </c>
    </row>
    <row r="16" spans="1:16" ht="15" customHeight="1" x14ac:dyDescent="0.3">
      <c r="A16" s="1317" t="s">
        <v>162</v>
      </c>
      <c r="B16" s="1318" t="str">
        <f>'Budget Worksheet '!B46</f>
        <v>Heating Benefits</v>
      </c>
      <c r="C16" s="1319"/>
      <c r="D16" s="1308">
        <v>0</v>
      </c>
      <c r="E16" s="1308">
        <v>0</v>
      </c>
      <c r="F16" s="1265"/>
      <c r="G16" s="1323">
        <f>'Budget Worksheet '!C46</f>
        <v>0</v>
      </c>
      <c r="H16" s="1324" t="str">
        <f t="shared" si="2"/>
        <v/>
      </c>
      <c r="I16" s="732"/>
      <c r="J16" s="380"/>
      <c r="K16" s="234"/>
      <c r="L16" s="1009">
        <f t="shared" si="0"/>
        <v>0</v>
      </c>
      <c r="M16" s="1009">
        <f t="shared" si="1"/>
        <v>0</v>
      </c>
      <c r="N16" s="965">
        <f t="shared" si="3"/>
        <v>0</v>
      </c>
    </row>
    <row r="17" spans="1:19" ht="15" customHeight="1" x14ac:dyDescent="0.3">
      <c r="A17" s="1320" t="s">
        <v>162</v>
      </c>
      <c r="B17" s="1321" t="str">
        <f>'Budget Worksheet '!B47</f>
        <v>Crisis Benefits</v>
      </c>
      <c r="C17" s="1322"/>
      <c r="D17" s="1262">
        <v>0</v>
      </c>
      <c r="E17" s="1262">
        <v>0</v>
      </c>
      <c r="F17" s="1265"/>
      <c r="G17" s="1325">
        <f>'Budget Worksheet '!C47</f>
        <v>0</v>
      </c>
      <c r="H17" s="1324" t="str">
        <f>IF(F17=0,"",(G17/F17)-1)</f>
        <v/>
      </c>
      <c r="I17" s="732"/>
      <c r="J17" s="381"/>
      <c r="K17" s="328"/>
      <c r="L17" s="1009">
        <f t="shared" si="0"/>
        <v>0</v>
      </c>
      <c r="M17" s="1009">
        <f t="shared" si="1"/>
        <v>0</v>
      </c>
      <c r="N17" s="965">
        <f t="shared" si="3"/>
        <v>0</v>
      </c>
    </row>
    <row r="18" spans="1:19" ht="15" customHeight="1" x14ac:dyDescent="0.3">
      <c r="A18" s="1320" t="s">
        <v>162</v>
      </c>
      <c r="B18" s="1321" t="str">
        <f>'Budget Worksheet '!B48</f>
        <v>Cooling Benefits</v>
      </c>
      <c r="C18" s="1322"/>
      <c r="D18" s="1261">
        <v>0</v>
      </c>
      <c r="E18" s="1261">
        <v>0</v>
      </c>
      <c r="F18" s="1265"/>
      <c r="G18" s="1325">
        <f>'Budget Worksheet '!C48</f>
        <v>0</v>
      </c>
      <c r="H18" s="1324" t="str">
        <f>IF(F18=0,"",(G18/F18)-1)</f>
        <v/>
      </c>
      <c r="I18" s="732"/>
      <c r="J18" s="380"/>
      <c r="K18" s="234"/>
      <c r="L18" s="1009">
        <f t="shared" si="0"/>
        <v>0</v>
      </c>
      <c r="M18" s="1009">
        <f t="shared" si="1"/>
        <v>0</v>
      </c>
      <c r="N18" s="965">
        <f t="shared" si="3"/>
        <v>0</v>
      </c>
    </row>
    <row r="19" spans="1:19" ht="15" customHeight="1" x14ac:dyDescent="0.3">
      <c r="A19" s="1320" t="s">
        <v>162</v>
      </c>
      <c r="B19" s="1321" t="str">
        <f>'Budget Worksheet '!B49</f>
        <v>Blankets</v>
      </c>
      <c r="C19" s="1322"/>
      <c r="D19" s="1261">
        <v>0</v>
      </c>
      <c r="E19" s="1261">
        <v>0</v>
      </c>
      <c r="F19" s="1265"/>
      <c r="G19" s="1325">
        <f>'Budget Worksheet '!C49</f>
        <v>0</v>
      </c>
      <c r="H19" s="1324" t="str">
        <f t="shared" si="2"/>
        <v/>
      </c>
      <c r="I19" s="732"/>
      <c r="J19" s="380"/>
      <c r="K19" s="234"/>
      <c r="L19" s="1009">
        <f t="shared" si="0"/>
        <v>0</v>
      </c>
      <c r="M19" s="1009">
        <f t="shared" si="1"/>
        <v>0</v>
      </c>
      <c r="N19" s="965">
        <f t="shared" si="3"/>
        <v>0</v>
      </c>
    </row>
    <row r="20" spans="1:19" ht="15" customHeight="1" x14ac:dyDescent="0.3">
      <c r="A20" s="1320" t="s">
        <v>162</v>
      </c>
      <c r="B20" s="1321" t="str">
        <f>'Budget Worksheet '!B52</f>
        <v>Other (specify)</v>
      </c>
      <c r="C20" s="1322"/>
      <c r="D20" s="1261">
        <v>0</v>
      </c>
      <c r="E20" s="1261">
        <v>0</v>
      </c>
      <c r="F20" s="1265"/>
      <c r="G20" s="1325">
        <f>'Budget Worksheet '!C52</f>
        <v>0</v>
      </c>
      <c r="H20" s="1324" t="str">
        <f t="shared" si="2"/>
        <v/>
      </c>
      <c r="I20" s="732"/>
      <c r="J20" s="380"/>
      <c r="K20" s="234"/>
      <c r="L20" s="1009">
        <f t="shared" si="0"/>
        <v>0</v>
      </c>
      <c r="M20" s="1009">
        <f t="shared" si="1"/>
        <v>0</v>
      </c>
      <c r="N20" s="965">
        <f t="shared" si="3"/>
        <v>0</v>
      </c>
    </row>
    <row r="21" spans="1:19" ht="15" customHeight="1" x14ac:dyDescent="0.3">
      <c r="A21" s="1320" t="s">
        <v>162</v>
      </c>
      <c r="B21" s="1321" t="str">
        <f>'Budget Worksheet '!B53</f>
        <v>Other (specify)</v>
      </c>
      <c r="C21" s="1322"/>
      <c r="D21" s="1261">
        <v>0</v>
      </c>
      <c r="E21" s="1261">
        <v>0</v>
      </c>
      <c r="F21" s="1308"/>
      <c r="G21" s="1325">
        <f>'Budget Worksheet '!C53</f>
        <v>0</v>
      </c>
      <c r="H21" s="1326" t="str">
        <f t="shared" si="2"/>
        <v/>
      </c>
      <c r="I21" s="732"/>
      <c r="J21" s="380"/>
      <c r="K21" s="234"/>
      <c r="L21" s="1009">
        <f t="shared" si="0"/>
        <v>0</v>
      </c>
      <c r="M21" s="1009">
        <f t="shared" si="1"/>
        <v>0</v>
      </c>
      <c r="N21" s="965">
        <f t="shared" si="3"/>
        <v>0</v>
      </c>
    </row>
    <row r="22" spans="1:19" ht="15" customHeight="1" x14ac:dyDescent="0.3">
      <c r="A22" s="1327" t="s">
        <v>135</v>
      </c>
      <c r="B22" s="1328" t="s">
        <v>51</v>
      </c>
      <c r="C22" s="1329"/>
      <c r="D22" s="1330">
        <v>0</v>
      </c>
      <c r="E22" s="1330">
        <v>0</v>
      </c>
      <c r="F22" s="1330"/>
      <c r="G22" s="1331">
        <f>'Budget Worksheet '!C55</f>
        <v>0</v>
      </c>
      <c r="H22" s="1332" t="str">
        <f t="shared" si="2"/>
        <v/>
      </c>
      <c r="I22" s="732"/>
      <c r="J22" s="382"/>
      <c r="K22" s="206"/>
      <c r="L22" s="1009">
        <f t="shared" si="0"/>
        <v>0</v>
      </c>
      <c r="M22" s="1009">
        <f t="shared" si="1"/>
        <v>0</v>
      </c>
      <c r="N22" s="965">
        <f t="shared" si="3"/>
        <v>0</v>
      </c>
    </row>
    <row r="23" spans="1:19" ht="15" customHeight="1" x14ac:dyDescent="0.3">
      <c r="A23" s="1788" t="s">
        <v>128</v>
      </c>
      <c r="B23" s="1789"/>
      <c r="C23" s="1790"/>
      <c r="D23" s="207">
        <f>SUM(D10:D15)+D22</f>
        <v>0</v>
      </c>
      <c r="E23" s="207">
        <f>SUM(E10:E15)+E22</f>
        <v>0</v>
      </c>
      <c r="F23" s="207">
        <f>SUM(F10:F15)+F22</f>
        <v>0</v>
      </c>
      <c r="G23" s="203">
        <f>'Budget Worksheet '!$C$57</f>
        <v>0</v>
      </c>
      <c r="H23" s="314" t="str">
        <f>IF(F23=0,"",(G23/F23)-1)</f>
        <v/>
      </c>
      <c r="I23" s="732"/>
      <c r="J23" s="972">
        <f>SUM(J10:J15)+J22</f>
        <v>0</v>
      </c>
      <c r="K23" s="973">
        <f>SUM(K10:K15)+K22</f>
        <v>0</v>
      </c>
      <c r="L23" s="974">
        <f>SUM(L10:L15)+L22</f>
        <v>0</v>
      </c>
      <c r="M23" s="974">
        <f>SUM(M10:M15)+M22</f>
        <v>0</v>
      </c>
      <c r="N23" s="966">
        <f>M23-L23</f>
        <v>0</v>
      </c>
    </row>
    <row r="24" spans="1:19" ht="0.6" customHeight="1" x14ac:dyDescent="0.3">
      <c r="A24" s="188"/>
      <c r="B24" s="34"/>
      <c r="C24" s="34"/>
      <c r="D24" s="189"/>
      <c r="E24" s="189"/>
      <c r="F24" s="189"/>
      <c r="G24" s="189"/>
      <c r="H24" s="315"/>
      <c r="I24" s="732"/>
      <c r="J24" s="975"/>
      <c r="K24" s="976"/>
      <c r="L24" s="976"/>
      <c r="M24" s="977"/>
      <c r="N24" s="967"/>
    </row>
    <row r="25" spans="1:19" ht="3" customHeight="1" thickBot="1" x14ac:dyDescent="0.35">
      <c r="A25" s="176"/>
      <c r="B25" s="177"/>
      <c r="C25" s="177"/>
      <c r="D25" s="193"/>
      <c r="E25" s="194"/>
      <c r="F25" s="194"/>
      <c r="G25" s="194"/>
      <c r="H25" s="316"/>
      <c r="I25" s="732"/>
      <c r="J25" s="978"/>
      <c r="K25" s="976">
        <f>G25</f>
        <v>0</v>
      </c>
      <c r="L25" s="976"/>
      <c r="M25" s="977"/>
      <c r="N25" s="967"/>
    </row>
    <row r="26" spans="1:19" ht="15" customHeight="1" x14ac:dyDescent="0.3">
      <c r="A26" s="129" t="s">
        <v>47</v>
      </c>
      <c r="B26" s="130" t="s">
        <v>53</v>
      </c>
      <c r="C26" s="131"/>
      <c r="D26" s="195"/>
      <c r="E26" s="195"/>
      <c r="F26" s="195"/>
      <c r="G26" s="196"/>
      <c r="H26" s="317"/>
      <c r="I26" s="732"/>
      <c r="J26" s="979"/>
      <c r="K26" s="980"/>
      <c r="L26" s="981"/>
      <c r="M26" s="982"/>
      <c r="N26" s="968"/>
      <c r="Q26" s="996" t="s">
        <v>230</v>
      </c>
      <c r="R26" s="997"/>
    </row>
    <row r="27" spans="1:19" ht="15" customHeight="1" thickBot="1" x14ac:dyDescent="0.35">
      <c r="A27" s="132"/>
      <c r="B27" s="146" t="s">
        <v>364</v>
      </c>
      <c r="C27" s="133"/>
      <c r="D27" s="6"/>
      <c r="E27" s="6"/>
      <c r="F27" s="6"/>
      <c r="G27" s="1220"/>
      <c r="H27" s="318"/>
      <c r="I27" s="732"/>
      <c r="J27" s="983"/>
      <c r="K27" s="984"/>
      <c r="L27" s="984"/>
      <c r="M27" s="985"/>
      <c r="N27" s="969"/>
      <c r="Q27" s="998" t="s">
        <v>231</v>
      </c>
      <c r="R27" s="999"/>
    </row>
    <row r="28" spans="1:19" ht="15" customHeight="1" x14ac:dyDescent="0.25">
      <c r="A28" s="138"/>
      <c r="B28" s="309" t="s">
        <v>194</v>
      </c>
      <c r="C28" s="140"/>
      <c r="D28" s="337">
        <v>0</v>
      </c>
      <c r="E28" s="337">
        <v>0</v>
      </c>
      <c r="F28" s="1232"/>
      <c r="G28" s="229">
        <f>'Final Budget'!C30</f>
        <v>0</v>
      </c>
      <c r="H28" s="312" t="str">
        <f>IF(F28=0,"",(G28/F28)-1)</f>
        <v/>
      </c>
      <c r="I28" s="766"/>
      <c r="J28" s="383"/>
      <c r="K28" s="337"/>
      <c r="L28" s="1022">
        <f t="shared" ref="L28:L39" si="4">D28</f>
        <v>0</v>
      </c>
      <c r="M28" s="1010">
        <f t="shared" ref="M28:M39" si="5">G28</f>
        <v>0</v>
      </c>
      <c r="N28" s="965">
        <f>M28-L28</f>
        <v>0</v>
      </c>
      <c r="Q28" s="1003">
        <f>G28-D28</f>
        <v>0</v>
      </c>
      <c r="R28" s="1000" t="s">
        <v>160</v>
      </c>
      <c r="S28" s="69"/>
    </row>
    <row r="29" spans="1:19" ht="15" customHeight="1" x14ac:dyDescent="0.25">
      <c r="A29" s="306"/>
      <c r="B29" s="171" t="s">
        <v>198</v>
      </c>
      <c r="C29" s="307"/>
      <c r="D29" s="338">
        <v>0</v>
      </c>
      <c r="E29" s="338">
        <v>0</v>
      </c>
      <c r="F29" s="338"/>
      <c r="G29" s="308">
        <f>'Final Budget'!C34</f>
        <v>0</v>
      </c>
      <c r="H29" s="312" t="str">
        <f t="shared" ref="H29:H41" si="6">IF(F29=0,"",(G29/F29)-1)</f>
        <v/>
      </c>
      <c r="I29" s="732"/>
      <c r="J29" s="384"/>
      <c r="K29" s="338"/>
      <c r="L29" s="1023">
        <f t="shared" si="4"/>
        <v>0</v>
      </c>
      <c r="M29" s="1011">
        <f t="shared" si="5"/>
        <v>0</v>
      </c>
      <c r="N29" s="965">
        <f t="shared" ref="N29:N46" si="7">M29-L29</f>
        <v>0</v>
      </c>
      <c r="Q29" s="986">
        <f>G29-D29</f>
        <v>0</v>
      </c>
      <c r="R29" s="1001" t="s">
        <v>222</v>
      </c>
    </row>
    <row r="30" spans="1:19" ht="15" customHeight="1" x14ac:dyDescent="0.25">
      <c r="A30" s="230"/>
      <c r="B30" s="231" t="s">
        <v>189</v>
      </c>
      <c r="C30" s="232"/>
      <c r="D30" s="339">
        <v>0</v>
      </c>
      <c r="E30" s="339">
        <v>0</v>
      </c>
      <c r="F30" s="339"/>
      <c r="G30" s="233">
        <f>'Final Budget'!C35</f>
        <v>0</v>
      </c>
      <c r="H30" s="312" t="str">
        <f t="shared" si="6"/>
        <v/>
      </c>
      <c r="I30" s="732"/>
      <c r="J30" s="385"/>
      <c r="K30" s="339"/>
      <c r="L30" s="1024">
        <f t="shared" si="4"/>
        <v>0</v>
      </c>
      <c r="M30" s="988">
        <f t="shared" si="5"/>
        <v>0</v>
      </c>
      <c r="N30" s="965">
        <f t="shared" si="7"/>
        <v>0</v>
      </c>
      <c r="Q30" s="986">
        <f>G30-D30</f>
        <v>0</v>
      </c>
      <c r="R30" s="1001" t="s">
        <v>23</v>
      </c>
    </row>
    <row r="31" spans="1:19" ht="15" customHeight="1" x14ac:dyDescent="0.25">
      <c r="A31" s="230"/>
      <c r="B31" s="231" t="s">
        <v>196</v>
      </c>
      <c r="C31" s="232"/>
      <c r="D31" s="339">
        <v>0</v>
      </c>
      <c r="E31" s="339">
        <v>0</v>
      </c>
      <c r="F31" s="339"/>
      <c r="G31" s="233">
        <f>'Final Budget'!C36</f>
        <v>0</v>
      </c>
      <c r="H31" s="312" t="str">
        <f t="shared" si="6"/>
        <v/>
      </c>
      <c r="I31" s="732"/>
      <c r="J31" s="385"/>
      <c r="K31" s="339"/>
      <c r="L31" s="1024">
        <f t="shared" si="4"/>
        <v>0</v>
      </c>
      <c r="M31" s="988">
        <f t="shared" si="5"/>
        <v>0</v>
      </c>
      <c r="N31" s="965">
        <f t="shared" si="7"/>
        <v>0</v>
      </c>
      <c r="Q31" s="986">
        <f>G31-D31</f>
        <v>0</v>
      </c>
      <c r="R31" s="1001" t="s">
        <v>223</v>
      </c>
    </row>
    <row r="32" spans="1:19" ht="15" customHeight="1" x14ac:dyDescent="0.25">
      <c r="A32" s="230"/>
      <c r="B32" s="231" t="s">
        <v>271</v>
      </c>
      <c r="C32" s="232"/>
      <c r="D32" s="339">
        <v>0</v>
      </c>
      <c r="E32" s="339">
        <v>0</v>
      </c>
      <c r="F32" s="339"/>
      <c r="G32" s="233">
        <f>'Final Budget'!C37</f>
        <v>0</v>
      </c>
      <c r="H32" s="312" t="str">
        <f t="shared" si="6"/>
        <v/>
      </c>
      <c r="I32" s="732"/>
      <c r="J32" s="385"/>
      <c r="K32" s="339"/>
      <c r="L32" s="1024">
        <f t="shared" si="4"/>
        <v>0</v>
      </c>
      <c r="M32" s="988">
        <f t="shared" si="5"/>
        <v>0</v>
      </c>
      <c r="N32" s="965">
        <f>M32-L32</f>
        <v>0</v>
      </c>
      <c r="Q32" s="986"/>
      <c r="R32" s="1001"/>
    </row>
    <row r="33" spans="1:18" ht="15" customHeight="1" x14ac:dyDescent="0.25">
      <c r="A33" s="230"/>
      <c r="B33" s="231" t="s">
        <v>201</v>
      </c>
      <c r="C33" s="232"/>
      <c r="D33" s="339">
        <v>0</v>
      </c>
      <c r="E33" s="339">
        <v>0</v>
      </c>
      <c r="F33" s="339"/>
      <c r="G33" s="233">
        <f>'Final Budget'!C39</f>
        <v>0</v>
      </c>
      <c r="H33" s="1333" t="str">
        <f t="shared" si="6"/>
        <v/>
      </c>
      <c r="I33" s="732"/>
      <c r="J33" s="385"/>
      <c r="K33" s="339"/>
      <c r="L33" s="1024">
        <f t="shared" si="4"/>
        <v>0</v>
      </c>
      <c r="M33" s="988">
        <f t="shared" si="5"/>
        <v>0</v>
      </c>
      <c r="N33" s="965">
        <f t="shared" si="7"/>
        <v>0</v>
      </c>
      <c r="Q33" s="986">
        <f>G33-D33</f>
        <v>0</v>
      </c>
      <c r="R33" s="1001" t="s">
        <v>224</v>
      </c>
    </row>
    <row r="34" spans="1:18" ht="15" customHeight="1" x14ac:dyDescent="0.3">
      <c r="A34" s="132"/>
      <c r="B34" s="1335" t="s">
        <v>190</v>
      </c>
      <c r="C34" s="246"/>
      <c r="D34" s="1336">
        <f>D28+D30</f>
        <v>0</v>
      </c>
      <c r="E34" s="1336">
        <f>E28+E30</f>
        <v>0</v>
      </c>
      <c r="F34" s="1336">
        <f>F28+F30</f>
        <v>0</v>
      </c>
      <c r="G34" s="1336">
        <f>G28+G30</f>
        <v>0</v>
      </c>
      <c r="H34" s="319" t="str">
        <f t="shared" si="6"/>
        <v/>
      </c>
      <c r="I34" s="732"/>
      <c r="J34" s="986">
        <f>J28+J30</f>
        <v>0</v>
      </c>
      <c r="K34" s="987">
        <f>K28+K30</f>
        <v>0</v>
      </c>
      <c r="L34" s="987">
        <f t="shared" si="4"/>
        <v>0</v>
      </c>
      <c r="M34" s="988">
        <f t="shared" si="5"/>
        <v>0</v>
      </c>
      <c r="N34" s="965">
        <f t="shared" si="7"/>
        <v>0</v>
      </c>
      <c r="Q34" s="986">
        <f>G34-D34</f>
        <v>0</v>
      </c>
      <c r="R34" s="1001" t="s">
        <v>229</v>
      </c>
    </row>
    <row r="35" spans="1:18" ht="15" customHeight="1" x14ac:dyDescent="0.25">
      <c r="A35" s="306"/>
      <c r="B35" s="1334" t="s">
        <v>167</v>
      </c>
      <c r="C35" s="307"/>
      <c r="D35" s="338">
        <v>0</v>
      </c>
      <c r="E35" s="338">
        <v>0</v>
      </c>
      <c r="F35" s="338"/>
      <c r="G35" s="308">
        <f>'Final Budget'!C51</f>
        <v>0</v>
      </c>
      <c r="H35" s="312" t="str">
        <f t="shared" si="6"/>
        <v/>
      </c>
      <c r="I35" s="732"/>
      <c r="J35" s="386"/>
      <c r="K35" s="521"/>
      <c r="L35" s="1008">
        <f t="shared" si="4"/>
        <v>0</v>
      </c>
      <c r="M35" s="988">
        <f t="shared" si="5"/>
        <v>0</v>
      </c>
      <c r="N35" s="965">
        <f t="shared" si="7"/>
        <v>0</v>
      </c>
      <c r="Q35" s="986">
        <f>G35-D35</f>
        <v>0</v>
      </c>
      <c r="R35" s="1001" t="s">
        <v>225</v>
      </c>
    </row>
    <row r="36" spans="1:18" ht="15" customHeight="1" x14ac:dyDescent="0.25">
      <c r="A36" s="230"/>
      <c r="B36" s="231" t="s">
        <v>197</v>
      </c>
      <c r="C36" s="232"/>
      <c r="D36" s="1016">
        <v>0</v>
      </c>
      <c r="E36" s="1016">
        <v>0</v>
      </c>
      <c r="F36" s="1016"/>
      <c r="G36" s="233">
        <f>'Final Budget'!C53</f>
        <v>0</v>
      </c>
      <c r="H36" s="1333" t="str">
        <f t="shared" si="6"/>
        <v/>
      </c>
      <c r="I36" s="732"/>
      <c r="J36" s="386"/>
      <c r="K36" s="521"/>
      <c r="L36" s="1008">
        <f t="shared" si="4"/>
        <v>0</v>
      </c>
      <c r="M36" s="988">
        <f t="shared" si="5"/>
        <v>0</v>
      </c>
      <c r="N36" s="965">
        <f t="shared" si="7"/>
        <v>0</v>
      </c>
      <c r="Q36" s="986">
        <f>G36-D36</f>
        <v>0</v>
      </c>
      <c r="R36" s="1001" t="s">
        <v>226</v>
      </c>
    </row>
    <row r="37" spans="1:18" ht="15" customHeight="1" x14ac:dyDescent="0.3">
      <c r="A37" s="132"/>
      <c r="B37" s="1335" t="s">
        <v>173</v>
      </c>
      <c r="C37" s="133"/>
      <c r="D37" s="1339">
        <f>D35+D36</f>
        <v>0</v>
      </c>
      <c r="E37" s="1339">
        <v>0</v>
      </c>
      <c r="F37" s="1339">
        <f>SUM(F35:F36)</f>
        <v>0</v>
      </c>
      <c r="G37" s="1340">
        <f>'Final Budget'!C57</f>
        <v>0</v>
      </c>
      <c r="H37" s="319" t="str">
        <f t="shared" si="6"/>
        <v/>
      </c>
      <c r="I37" s="732"/>
      <c r="J37" s="1019">
        <f>J35+J36</f>
        <v>0</v>
      </c>
      <c r="K37" s="987">
        <f>K35+K36</f>
        <v>0</v>
      </c>
      <c r="L37" s="987">
        <f t="shared" si="4"/>
        <v>0</v>
      </c>
      <c r="M37" s="988">
        <f t="shared" si="5"/>
        <v>0</v>
      </c>
      <c r="N37" s="1013">
        <f t="shared" si="7"/>
        <v>0</v>
      </c>
      <c r="Q37" s="986">
        <f>G37-D37</f>
        <v>0</v>
      </c>
      <c r="R37" s="1001" t="s">
        <v>227</v>
      </c>
    </row>
    <row r="38" spans="1:18" ht="15" customHeight="1" x14ac:dyDescent="0.25">
      <c r="A38" s="141"/>
      <c r="B38" s="135" t="s">
        <v>272</v>
      </c>
      <c r="C38" s="136"/>
      <c r="D38" s="1337">
        <v>0</v>
      </c>
      <c r="E38" s="1337">
        <v>0</v>
      </c>
      <c r="F38" s="1337"/>
      <c r="G38" s="1338">
        <f>'Final Budget'!C26</f>
        <v>0</v>
      </c>
      <c r="H38" s="312" t="str">
        <f t="shared" si="6"/>
        <v/>
      </c>
      <c r="I38" s="732"/>
      <c r="J38" s="1020"/>
      <c r="K38" s="1021"/>
      <c r="L38" s="1025">
        <f t="shared" si="4"/>
        <v>0</v>
      </c>
      <c r="M38" s="991">
        <f t="shared" si="5"/>
        <v>0</v>
      </c>
      <c r="N38" s="970">
        <f t="shared" si="7"/>
        <v>0</v>
      </c>
      <c r="Q38" s="1014"/>
      <c r="R38" s="1015"/>
    </row>
    <row r="39" spans="1:18" ht="15" customHeight="1" thickBot="1" x14ac:dyDescent="0.35">
      <c r="A39" s="134"/>
      <c r="B39" s="135" t="s">
        <v>293</v>
      </c>
      <c r="C39" s="136"/>
      <c r="D39" s="1039">
        <f>SUM(D38+D34)</f>
        <v>0</v>
      </c>
      <c r="E39" s="1039">
        <f>SUM(E38+E34)</f>
        <v>0</v>
      </c>
      <c r="F39" s="1039">
        <f>SUM(F38+F34)</f>
        <v>0</v>
      </c>
      <c r="G39" s="1040">
        <f>'Final Budget'!$C$59</f>
        <v>0</v>
      </c>
      <c r="H39" s="319" t="str">
        <f t="shared" si="6"/>
        <v/>
      </c>
      <c r="I39" s="732"/>
      <c r="J39" s="1017">
        <f>SUM(J38+J34)</f>
        <v>0</v>
      </c>
      <c r="K39" s="990">
        <f>K34+K38+K38</f>
        <v>0</v>
      </c>
      <c r="L39" s="1012">
        <f t="shared" si="4"/>
        <v>0</v>
      </c>
      <c r="M39" s="1012">
        <f t="shared" si="5"/>
        <v>0</v>
      </c>
      <c r="N39" s="1018">
        <f t="shared" si="7"/>
        <v>0</v>
      </c>
      <c r="Q39" s="1004">
        <f>G39-D39</f>
        <v>0</v>
      </c>
      <c r="R39" s="1002" t="s">
        <v>228</v>
      </c>
    </row>
    <row r="40" spans="1:18" ht="15" customHeight="1" x14ac:dyDescent="0.3">
      <c r="A40" s="306"/>
      <c r="B40" s="135" t="s">
        <v>319</v>
      </c>
      <c r="C40" s="136"/>
      <c r="D40" s="1217">
        <v>0</v>
      </c>
      <c r="E40" s="1039">
        <v>0</v>
      </c>
      <c r="F40" s="1341">
        <v>0</v>
      </c>
      <c r="G40" s="1342">
        <f>'Final Budget'!C48</f>
        <v>0</v>
      </c>
      <c r="H40" s="318" t="str">
        <f t="shared" si="6"/>
        <v/>
      </c>
      <c r="I40" s="732"/>
      <c r="J40" s="1218"/>
      <c r="K40" s="990"/>
      <c r="L40" s="990"/>
      <c r="M40" s="990"/>
      <c r="N40" s="1018"/>
      <c r="Q40" s="1219"/>
      <c r="R40" s="1219"/>
    </row>
    <row r="41" spans="1:18" ht="15" customHeight="1" x14ac:dyDescent="0.3">
      <c r="A41" s="132"/>
      <c r="B41" s="135" t="s">
        <v>320</v>
      </c>
      <c r="C41" s="136"/>
      <c r="D41" s="1039">
        <f t="shared" ref="D41:E41" si="8">D39-D40</f>
        <v>0</v>
      </c>
      <c r="E41" s="1039">
        <f t="shared" si="8"/>
        <v>0</v>
      </c>
      <c r="F41" s="1039">
        <f>F39-F40</f>
        <v>0</v>
      </c>
      <c r="G41" s="1040">
        <f>G39-G40</f>
        <v>0</v>
      </c>
      <c r="H41" s="319" t="str">
        <f t="shared" si="6"/>
        <v/>
      </c>
      <c r="I41" s="732"/>
      <c r="J41" s="1218"/>
      <c r="K41" s="990"/>
      <c r="L41" s="990"/>
      <c r="M41" s="990"/>
      <c r="N41" s="1018"/>
      <c r="Q41" s="1219"/>
      <c r="R41" s="1219"/>
    </row>
    <row r="42" spans="1:18" ht="15" customHeight="1" x14ac:dyDescent="0.25">
      <c r="A42" s="137"/>
      <c r="B42" s="147" t="s">
        <v>52</v>
      </c>
      <c r="C42" s="133"/>
      <c r="D42" s="5"/>
      <c r="E42" s="5"/>
      <c r="F42" s="5"/>
      <c r="G42" s="5"/>
      <c r="H42" s="318"/>
      <c r="I42" s="732"/>
      <c r="J42" s="992"/>
      <c r="K42" s="993"/>
      <c r="L42" s="993">
        <f>D42</f>
        <v>0</v>
      </c>
      <c r="M42" s="993">
        <f>G42</f>
        <v>0</v>
      </c>
      <c r="N42" s="969">
        <f t="shared" si="7"/>
        <v>0</v>
      </c>
    </row>
    <row r="43" spans="1:18" ht="15" customHeight="1" x14ac:dyDescent="0.25">
      <c r="A43" s="138"/>
      <c r="B43" s="139" t="s">
        <v>142</v>
      </c>
      <c r="C43" s="140"/>
      <c r="D43" s="204">
        <v>0</v>
      </c>
      <c r="E43" s="1234">
        <v>0</v>
      </c>
      <c r="F43" s="206"/>
      <c r="G43" s="205">
        <f>'Final Budget'!$C$28</f>
        <v>0</v>
      </c>
      <c r="H43" s="320" t="str">
        <f>IF(D43=0,"",(G43/D43)-1)</f>
        <v/>
      </c>
      <c r="I43" s="732"/>
      <c r="J43" s="387"/>
      <c r="K43" s="204"/>
      <c r="L43" s="1005">
        <f>D43</f>
        <v>0</v>
      </c>
      <c r="M43" s="1010">
        <f>G43</f>
        <v>0</v>
      </c>
      <c r="N43" s="965">
        <f t="shared" si="7"/>
        <v>0</v>
      </c>
    </row>
    <row r="44" spans="1:18" ht="15" customHeight="1" x14ac:dyDescent="0.25">
      <c r="A44" s="141"/>
      <c r="B44" s="142" t="s">
        <v>62</v>
      </c>
      <c r="C44" s="143"/>
      <c r="D44" s="206">
        <v>0</v>
      </c>
      <c r="E44" s="1263">
        <v>0</v>
      </c>
      <c r="F44" s="206"/>
      <c r="G44" s="202">
        <f>'Budget Worksheet '!K56</f>
        <v>0</v>
      </c>
      <c r="H44" s="313" t="str">
        <f>IF(D44=0,"",(G44/D44)-1)</f>
        <v/>
      </c>
      <c r="I44" s="732"/>
      <c r="J44" s="380"/>
      <c r="K44" s="234"/>
      <c r="L44" s="1006">
        <f>D44</f>
        <v>0</v>
      </c>
      <c r="M44" s="988">
        <f>G44</f>
        <v>0</v>
      </c>
      <c r="N44" s="965">
        <f t="shared" si="7"/>
        <v>0</v>
      </c>
    </row>
    <row r="45" spans="1:18" ht="15" customHeight="1" x14ac:dyDescent="0.25">
      <c r="A45" s="141"/>
      <c r="B45" s="142" t="s">
        <v>273</v>
      </c>
      <c r="C45" s="143"/>
      <c r="D45" s="206">
        <v>0</v>
      </c>
      <c r="E45" s="1233">
        <v>0</v>
      </c>
      <c r="F45" s="206"/>
      <c r="G45" s="202">
        <f>'Final Budget'!C27</f>
        <v>0</v>
      </c>
      <c r="H45" s="313" t="str">
        <f>IF(D45=0,"",(G45/D45)-1)</f>
        <v/>
      </c>
      <c r="I45" s="732"/>
      <c r="J45" s="382"/>
      <c r="K45" s="206"/>
      <c r="L45" s="1007">
        <f>D45</f>
        <v>0</v>
      </c>
      <c r="M45" s="989">
        <f>G45</f>
        <v>0</v>
      </c>
      <c r="N45" s="965">
        <f t="shared" si="7"/>
        <v>0</v>
      </c>
    </row>
    <row r="46" spans="1:18" ht="16.5" customHeight="1" thickBot="1" x14ac:dyDescent="0.35">
      <c r="A46" s="1223"/>
      <c r="B46" s="146" t="s">
        <v>318</v>
      </c>
      <c r="C46" s="133"/>
      <c r="D46" s="1221">
        <f t="shared" ref="D46:E46" si="9">D39+D40+D43+D44+D45</f>
        <v>0</v>
      </c>
      <c r="E46" s="1221">
        <f t="shared" si="9"/>
        <v>0</v>
      </c>
      <c r="F46" s="1221">
        <f>F41+F43+F44+F45</f>
        <v>0</v>
      </c>
      <c r="G46" s="1224">
        <f>SUM(G39+G43+G44+G45)</f>
        <v>0</v>
      </c>
      <c r="H46" s="1225" t="str">
        <f>IF(D46=0,"",(G46/D46)-1)</f>
        <v/>
      </c>
      <c r="I46" s="732"/>
      <c r="J46" s="994">
        <f>J39+J43+J44+J45</f>
        <v>0</v>
      </c>
      <c r="K46" s="995">
        <f>K39+K43+K44+K45</f>
        <v>0</v>
      </c>
      <c r="L46" s="995">
        <f>D46</f>
        <v>0</v>
      </c>
      <c r="M46" s="995">
        <f>G46</f>
        <v>0</v>
      </c>
      <c r="N46" s="971">
        <f t="shared" si="7"/>
        <v>0</v>
      </c>
    </row>
    <row r="47" spans="1:18" ht="16.5" customHeight="1" thickBot="1" x14ac:dyDescent="0.35">
      <c r="A47" s="186"/>
      <c r="B47" s="187" t="s">
        <v>288</v>
      </c>
      <c r="C47" s="95"/>
      <c r="D47" s="1226">
        <f t="shared" ref="D47:E47" si="10">D46-D40</f>
        <v>0</v>
      </c>
      <c r="E47" s="1226">
        <f t="shared" si="10"/>
        <v>0</v>
      </c>
      <c r="F47" s="1226">
        <f>F46-F40</f>
        <v>0</v>
      </c>
      <c r="G47" s="1226">
        <f>G41</f>
        <v>0</v>
      </c>
      <c r="H47" s="321" t="str">
        <f>IF(D47=0,"",(G47/D47)-1)</f>
        <v/>
      </c>
      <c r="I47" s="732"/>
      <c r="J47" s="1219"/>
      <c r="K47" s="1219"/>
      <c r="L47" s="1219"/>
      <c r="M47" s="1219"/>
      <c r="N47" s="1231"/>
    </row>
    <row r="48" spans="1:18" ht="18" customHeight="1" thickBot="1" x14ac:dyDescent="0.35">
      <c r="A48" s="186"/>
      <c r="B48" s="187" t="s">
        <v>317</v>
      </c>
      <c r="C48" s="95"/>
      <c r="D48" s="1785">
        <f>G47</f>
        <v>0</v>
      </c>
      <c r="E48" s="1786"/>
      <c r="F48" s="1786"/>
      <c r="G48" s="1787"/>
      <c r="H48" s="321"/>
      <c r="I48" s="766"/>
      <c r="J48" s="732"/>
      <c r="K48" s="732"/>
      <c r="L48" s="732">
        <f>D47</f>
        <v>0</v>
      </c>
      <c r="M48" s="732"/>
      <c r="N48" s="732"/>
    </row>
    <row r="49" spans="1:14" ht="3" customHeight="1" thickBot="1" x14ac:dyDescent="0.3">
      <c r="A49" s="178"/>
      <c r="B49" s="179"/>
      <c r="C49" s="179"/>
      <c r="D49" s="180"/>
      <c r="E49" s="180"/>
      <c r="F49" s="180"/>
      <c r="G49" s="180"/>
      <c r="H49" s="322"/>
      <c r="I49" s="732"/>
      <c r="J49" s="732"/>
      <c r="K49" s="732"/>
      <c r="L49" s="732"/>
      <c r="M49" s="732"/>
      <c r="N49" s="732"/>
    </row>
    <row r="50" spans="1:14" ht="15" hidden="1" customHeight="1" thickBot="1" x14ac:dyDescent="0.3">
      <c r="A50" s="175" t="s">
        <v>48</v>
      </c>
      <c r="B50" s="243" t="s">
        <v>191</v>
      </c>
      <c r="C50" s="136"/>
      <c r="D50" s="1036">
        <v>0</v>
      </c>
      <c r="E50" s="1235"/>
      <c r="F50" s="1235"/>
      <c r="G50" s="1034">
        <f>'Final Budget'!C22</f>
        <v>0</v>
      </c>
      <c r="H50" s="323" t="str">
        <f t="shared" ref="H50:H57" si="11">IF(D50=0,"",(G50/D50)-1)</f>
        <v/>
      </c>
      <c r="I50" s="732"/>
      <c r="J50" s="1030">
        <v>0</v>
      </c>
      <c r="K50" s="1031">
        <v>0</v>
      </c>
      <c r="L50" s="1032">
        <f t="shared" ref="L50:L57" si="12">D50</f>
        <v>0</v>
      </c>
      <c r="M50" s="1032">
        <f t="shared" ref="M50:M57" si="13">G50</f>
        <v>0</v>
      </c>
      <c r="N50" s="1033">
        <f t="shared" ref="N50:N57" si="14">M50-L50</f>
        <v>0</v>
      </c>
    </row>
    <row r="51" spans="1:14" ht="15" hidden="1" customHeight="1" thickBot="1" x14ac:dyDescent="0.3">
      <c r="A51" s="170"/>
      <c r="B51" s="171" t="s">
        <v>156</v>
      </c>
      <c r="C51" s="172"/>
      <c r="D51" s="173">
        <v>0</v>
      </c>
      <c r="E51" s="173"/>
      <c r="F51" s="173"/>
      <c r="G51" s="174">
        <f>'Final Budget'!E23</f>
        <v>0</v>
      </c>
      <c r="H51" s="324" t="str">
        <f t="shared" si="11"/>
        <v/>
      </c>
      <c r="I51" s="732"/>
      <c r="J51" s="387">
        <v>0</v>
      </c>
      <c r="K51" s="204">
        <v>0</v>
      </c>
      <c r="L51" s="1010">
        <f t="shared" si="12"/>
        <v>0</v>
      </c>
      <c r="M51" s="1010">
        <f t="shared" si="13"/>
        <v>0</v>
      </c>
      <c r="N51" s="1029">
        <f t="shared" si="14"/>
        <v>0</v>
      </c>
    </row>
    <row r="52" spans="1:14" ht="15" hidden="1" customHeight="1" x14ac:dyDescent="0.25">
      <c r="A52" s="93"/>
      <c r="B52" s="144" t="s">
        <v>157</v>
      </c>
      <c r="C52" s="90"/>
      <c r="D52" s="29">
        <v>0</v>
      </c>
      <c r="E52" s="29"/>
      <c r="F52" s="29"/>
      <c r="G52" s="91">
        <f>'Final Budget'!F23</f>
        <v>0</v>
      </c>
      <c r="H52" s="324" t="str">
        <f t="shared" si="11"/>
        <v/>
      </c>
      <c r="I52" s="732"/>
      <c r="J52" s="380">
        <v>0</v>
      </c>
      <c r="K52" s="234">
        <v>0</v>
      </c>
      <c r="L52" s="988">
        <f t="shared" si="12"/>
        <v>0</v>
      </c>
      <c r="M52" s="988">
        <f t="shared" si="13"/>
        <v>0</v>
      </c>
      <c r="N52" s="965">
        <f t="shared" si="14"/>
        <v>0</v>
      </c>
    </row>
    <row r="53" spans="1:14" ht="15" hidden="1" customHeight="1" x14ac:dyDescent="0.25">
      <c r="A53" s="244"/>
      <c r="B53" s="231" t="s">
        <v>159</v>
      </c>
      <c r="C53" s="232"/>
      <c r="D53" s="233">
        <f>SUM(D51:D52)</f>
        <v>0</v>
      </c>
      <c r="E53" s="233"/>
      <c r="F53" s="233"/>
      <c r="G53" s="233">
        <f>SUM(G51:G52)</f>
        <v>0</v>
      </c>
      <c r="H53" s="325" t="str">
        <f t="shared" si="11"/>
        <v/>
      </c>
      <c r="I53" s="732"/>
      <c r="J53" s="1038">
        <f>SUM(J51:J52)</f>
        <v>0</v>
      </c>
      <c r="K53" s="988">
        <f>SUM(K51:K52)</f>
        <v>0</v>
      </c>
      <c r="L53" s="988">
        <f t="shared" si="12"/>
        <v>0</v>
      </c>
      <c r="M53" s="988">
        <f t="shared" si="13"/>
        <v>0</v>
      </c>
      <c r="N53" s="1013">
        <f t="shared" si="14"/>
        <v>0</v>
      </c>
    </row>
    <row r="54" spans="1:14" ht="15" hidden="1" customHeight="1" x14ac:dyDescent="0.25">
      <c r="A54" s="245"/>
      <c r="B54" s="146" t="s">
        <v>169</v>
      </c>
      <c r="C54" s="246"/>
      <c r="D54" s="1037">
        <v>0</v>
      </c>
      <c r="E54" s="1037"/>
      <c r="F54" s="1037"/>
      <c r="G54" s="1035">
        <f>'Final Budget'!C23</f>
        <v>0</v>
      </c>
      <c r="H54" s="319" t="str">
        <f t="shared" si="11"/>
        <v/>
      </c>
      <c r="I54" s="732"/>
      <c r="J54" s="1030">
        <v>0</v>
      </c>
      <c r="K54" s="1031">
        <v>0</v>
      </c>
      <c r="L54" s="1032">
        <f t="shared" si="12"/>
        <v>0</v>
      </c>
      <c r="M54" s="1032">
        <f t="shared" si="13"/>
        <v>0</v>
      </c>
      <c r="N54" s="1033">
        <f t="shared" si="14"/>
        <v>0</v>
      </c>
    </row>
    <row r="55" spans="1:14" ht="15" hidden="1" customHeight="1" x14ac:dyDescent="0.25">
      <c r="A55" s="170"/>
      <c r="B55" s="171" t="s">
        <v>166</v>
      </c>
      <c r="C55" s="172"/>
      <c r="D55" s="173">
        <v>0</v>
      </c>
      <c r="E55" s="173"/>
      <c r="F55" s="173"/>
      <c r="G55" s="174">
        <f>'Final Budget'!G23</f>
        <v>0</v>
      </c>
      <c r="H55" s="324" t="str">
        <f t="shared" si="11"/>
        <v/>
      </c>
      <c r="I55" s="732"/>
      <c r="J55" s="1026">
        <v>0</v>
      </c>
      <c r="K55" s="520">
        <v>0</v>
      </c>
      <c r="L55" s="1011">
        <f t="shared" si="12"/>
        <v>0</v>
      </c>
      <c r="M55" s="1011">
        <f t="shared" si="13"/>
        <v>0</v>
      </c>
      <c r="N55" s="965">
        <f t="shared" si="14"/>
        <v>0</v>
      </c>
    </row>
    <row r="56" spans="1:14" ht="15" hidden="1" customHeight="1" x14ac:dyDescent="0.25">
      <c r="A56" s="93"/>
      <c r="B56" s="144" t="s">
        <v>158</v>
      </c>
      <c r="C56" s="90"/>
      <c r="D56" s="29">
        <v>0</v>
      </c>
      <c r="E56" s="29"/>
      <c r="F56" s="29"/>
      <c r="G56" s="91">
        <f>'Final Budget'!D23</f>
        <v>0</v>
      </c>
      <c r="H56" s="324" t="str">
        <f t="shared" si="11"/>
        <v/>
      </c>
      <c r="I56" s="732"/>
      <c r="J56" s="382">
        <v>0</v>
      </c>
      <c r="K56" s="206">
        <v>0</v>
      </c>
      <c r="L56" s="989">
        <f t="shared" si="12"/>
        <v>0</v>
      </c>
      <c r="M56" s="989">
        <f t="shared" si="13"/>
        <v>0</v>
      </c>
      <c r="N56" s="965">
        <f t="shared" si="14"/>
        <v>0</v>
      </c>
    </row>
    <row r="57" spans="1:14" ht="15" hidden="1" customHeight="1" x14ac:dyDescent="0.25">
      <c r="A57" s="94"/>
      <c r="B57" s="145" t="s">
        <v>144</v>
      </c>
      <c r="C57" s="95"/>
      <c r="D57" s="30">
        <v>0</v>
      </c>
      <c r="E57" s="30"/>
      <c r="F57" s="30"/>
      <c r="G57" s="92">
        <f>'Final Budget'!D68</f>
        <v>0</v>
      </c>
      <c r="H57" s="326" t="str">
        <f t="shared" si="11"/>
        <v/>
      </c>
      <c r="I57" s="732"/>
      <c r="J57" s="1027">
        <v>0</v>
      </c>
      <c r="K57" s="1028">
        <v>0</v>
      </c>
      <c r="L57" s="991">
        <f t="shared" si="12"/>
        <v>0</v>
      </c>
      <c r="M57" s="991">
        <f t="shared" si="13"/>
        <v>0</v>
      </c>
      <c r="N57" s="1018">
        <f t="shared" si="14"/>
        <v>0</v>
      </c>
    </row>
    <row r="58" spans="1:14" ht="13.2" x14ac:dyDescent="0.25">
      <c r="A58" s="1797" t="s">
        <v>29</v>
      </c>
      <c r="B58" s="1798"/>
      <c r="C58" s="1798"/>
      <c r="D58" s="1798"/>
      <c r="E58" s="1798"/>
      <c r="F58" s="1798"/>
      <c r="G58" s="1798"/>
      <c r="H58" s="1799"/>
      <c r="I58" s="732"/>
      <c r="J58" s="732"/>
      <c r="K58" s="732"/>
      <c r="L58" s="732"/>
      <c r="M58" s="732"/>
      <c r="N58" s="732"/>
    </row>
    <row r="59" spans="1:14" ht="13.8" thickBot="1" x14ac:dyDescent="0.3">
      <c r="A59" s="1791" t="s">
        <v>365</v>
      </c>
      <c r="B59" s="1792"/>
      <c r="C59" s="1792"/>
      <c r="D59" s="1792"/>
      <c r="E59" s="1792"/>
      <c r="F59" s="1792"/>
      <c r="G59" s="1792"/>
      <c r="H59" s="1793"/>
      <c r="I59" s="732"/>
      <c r="J59" s="732"/>
      <c r="K59" s="732"/>
      <c r="L59" s="732"/>
      <c r="M59" s="732"/>
      <c r="N59" s="732"/>
    </row>
    <row r="60" spans="1:14" ht="6" customHeight="1" x14ac:dyDescent="0.25"/>
    <row r="61" spans="1:14" ht="13.8" x14ac:dyDescent="0.25">
      <c r="A61" s="252" t="s">
        <v>171</v>
      </c>
      <c r="B61" s="253"/>
      <c r="C61" s="250" t="str">
        <f>'Salary Worksheet FT'!E78</f>
        <v>DEAP 2026 Contract Budget 35-12-30-2026-OCS-XX</v>
      </c>
      <c r="D61" s="251"/>
      <c r="E61" s="251"/>
      <c r="F61" s="251"/>
      <c r="G61" s="252"/>
      <c r="H61" s="305">
        <f>'Salary Worksheet FT'!K78</f>
        <v>46008</v>
      </c>
    </row>
    <row r="63" spans="1:14" x14ac:dyDescent="0.25">
      <c r="G63" s="519"/>
    </row>
  </sheetData>
  <sheetProtection algorithmName="SHA-512" hashValue="OSdr/EUsBkPQfiUPmIy7z9t0dVsH9TV1Qj+5OKEN1w1CkB4D7nfDTzLT2mndkdP10IAPW4M+BSc2voAbjnu+nA==" saltValue="TKD8x20+ZiRmWgwgHup5qA==" spinCount="100000" sheet="1" objects="1" scenarios="1" selectLockedCells="1"/>
  <mergeCells count="7">
    <mergeCell ref="J3:N3"/>
    <mergeCell ref="D48:G48"/>
    <mergeCell ref="A23:C23"/>
    <mergeCell ref="A59:H59"/>
    <mergeCell ref="A1:H1"/>
    <mergeCell ref="A2:H2"/>
    <mergeCell ref="A58:H58"/>
  </mergeCells>
  <phoneticPr fontId="0" type="noConversion"/>
  <printOptions horizontalCentered="1"/>
  <pageMargins left="0.5" right="0.5" top="0.5" bottom="0.5" header="0.25" footer="0.25"/>
  <pageSetup scale="74" orientation="landscape" r:id="rId1"/>
  <headerFooter alignWithMargins="0">
    <oddFooter xml:space="preserve">&amp;LBudget Workbook V8&amp;C&amp;F&amp;R12/12/2017
</oddFooter>
  </headerFooter>
  <ignoredErrors>
    <ignoredError sqref="A10:A15 A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46"/>
  <sheetViews>
    <sheetView showGridLines="0" zoomScale="73" zoomScaleNormal="73" workbookViewId="0">
      <selection activeCell="H3" sqref="H3:K3"/>
    </sheetView>
  </sheetViews>
  <sheetFormatPr defaultColWidth="9.33203125" defaultRowHeight="13.2" x14ac:dyDescent="0.25"/>
  <cols>
    <col min="1" max="4" width="2.6640625" style="71" customWidth="1"/>
    <col min="5" max="6" width="2.6640625" style="72" customWidth="1"/>
    <col min="7" max="7" width="9.33203125" style="72" customWidth="1"/>
    <col min="8" max="8" width="10.33203125" customWidth="1"/>
    <col min="9" max="9" width="18.44140625" customWidth="1"/>
    <col min="10" max="10" width="19.33203125" customWidth="1"/>
    <col min="11" max="11" width="24.44140625" style="79" customWidth="1"/>
    <col min="12" max="12" width="1.33203125" customWidth="1"/>
    <col min="13" max="13" width="10.6640625" customWidth="1"/>
    <col min="14" max="14" width="1.33203125" customWidth="1"/>
    <col min="15" max="15" width="10.6640625" customWidth="1"/>
    <col min="16" max="16" width="1.33203125" customWidth="1"/>
    <col min="17" max="17" width="10.6640625" customWidth="1"/>
    <col min="18" max="18" width="1.33203125" customWidth="1"/>
    <col min="19" max="19" width="10.6640625" customWidth="1"/>
    <col min="20" max="20" width="1.33203125" customWidth="1"/>
    <col min="21" max="21" width="10.6640625" customWidth="1"/>
    <col min="22" max="22" width="1.44140625" customWidth="1"/>
    <col min="23" max="23" width="10.6640625" customWidth="1"/>
    <col min="24" max="24" width="1.33203125" customWidth="1"/>
    <col min="25" max="25" width="10.6640625" customWidth="1"/>
    <col min="26" max="26" width="1.33203125" customWidth="1"/>
    <col min="27" max="27" width="15" customWidth="1"/>
    <col min="28" max="28" width="1.33203125" customWidth="1"/>
    <col min="29" max="29" width="16.33203125" customWidth="1"/>
  </cols>
  <sheetData>
    <row r="1" spans="1:29" s="61" customFormat="1" ht="30" customHeight="1" x14ac:dyDescent="0.4">
      <c r="A1" s="1800" t="s">
        <v>118</v>
      </c>
      <c r="B1" s="1800"/>
      <c r="C1" s="1800"/>
      <c r="D1" s="1800"/>
      <c r="E1" s="1800"/>
      <c r="F1" s="1800"/>
      <c r="G1" s="1800"/>
      <c r="H1" s="1800"/>
      <c r="I1" s="1800"/>
      <c r="J1" s="1800"/>
      <c r="K1" s="1800"/>
      <c r="L1" s="121"/>
      <c r="M1" s="121"/>
      <c r="N1" s="121"/>
      <c r="O1" s="121"/>
    </row>
    <row r="2" spans="1:29" s="63" customFormat="1" ht="14.1" customHeigh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spans="1:29" s="63" customFormat="1" ht="19.350000000000001" customHeight="1" x14ac:dyDescent="0.3">
      <c r="A3" s="1806" t="str">
        <f>'Salary Worksheet FT'!A3:B3</f>
        <v xml:space="preserve">Agency: </v>
      </c>
      <c r="B3" s="1806"/>
      <c r="C3" s="1806"/>
      <c r="D3" s="1806"/>
      <c r="E3" s="1806"/>
      <c r="F3" s="1806"/>
      <c r="G3" s="1806"/>
      <c r="H3" s="1802" t="str">
        <f>IF(ISBLANK('Salary Worksheet FT'!C3),"",'Salary Worksheet FT'!C3)</f>
        <v/>
      </c>
      <c r="I3" s="1802"/>
      <c r="J3" s="1802"/>
      <c r="K3" s="180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</row>
    <row r="4" spans="1:29" ht="19.350000000000001" customHeight="1" x14ac:dyDescent="0.3">
      <c r="A4" s="1806" t="str">
        <f>'Salary Worksheet FT'!A4:B4</f>
        <v xml:space="preserve">Program / Service: </v>
      </c>
      <c r="B4" s="1806"/>
      <c r="C4" s="1806"/>
      <c r="D4" s="1806"/>
      <c r="E4" s="1806"/>
      <c r="F4" s="1806"/>
      <c r="G4" s="1806"/>
      <c r="H4" s="1803" t="str">
        <f>IF(ISBLANK('Salary Worksheet FT'!C4),"",'Salary Worksheet FT'!C4)</f>
        <v/>
      </c>
      <c r="I4" s="1803"/>
      <c r="J4" s="1803"/>
      <c r="K4" s="1803"/>
      <c r="L4" s="63"/>
      <c r="M4" s="63"/>
      <c r="N4" s="63"/>
      <c r="O4" s="63"/>
    </row>
    <row r="5" spans="1:29" ht="19.350000000000001" customHeight="1" x14ac:dyDescent="0.3">
      <c r="A5" s="1806" t="str">
        <f>'Salary Worksheet FT'!A5:B5</f>
        <v xml:space="preserve">Contract Period: </v>
      </c>
      <c r="B5" s="1806"/>
      <c r="C5" s="1806"/>
      <c r="D5" s="1806"/>
      <c r="E5" s="1806"/>
      <c r="F5" s="1806"/>
      <c r="G5" s="1806"/>
      <c r="H5" s="1804" t="str">
        <f>IF(ISBLANK('Salary Worksheet FT'!C5),"",'Salary Worksheet FT'!C5)</f>
        <v/>
      </c>
      <c r="I5" s="1804"/>
      <c r="J5" s="1804"/>
      <c r="K5" s="1804"/>
      <c r="L5" s="63"/>
      <c r="M5" s="63"/>
      <c r="N5" s="63"/>
      <c r="O5" s="63"/>
    </row>
    <row r="6" spans="1:29" ht="19.350000000000001" customHeight="1" x14ac:dyDescent="0.3">
      <c r="A6" s="1806" t="str">
        <f>'Salary Worksheet FT'!A6:B6</f>
        <v xml:space="preserve">Amendment Date: </v>
      </c>
      <c r="B6" s="1806"/>
      <c r="C6" s="1806"/>
      <c r="D6" s="1806"/>
      <c r="E6" s="1806"/>
      <c r="F6" s="1806"/>
      <c r="G6" s="1806"/>
      <c r="H6" s="1809" t="str">
        <f>IF(ISBLANK('Salary Worksheet FT'!C6),"",'Salary Worksheet FT'!C6)</f>
        <v/>
      </c>
      <c r="I6" s="1803"/>
      <c r="J6" s="1803"/>
      <c r="K6" s="1803"/>
      <c r="L6" s="63"/>
      <c r="M6" s="63"/>
      <c r="N6" s="63"/>
      <c r="O6" s="63"/>
    </row>
    <row r="7" spans="1:29" s="66" customFormat="1" ht="12" customHeight="1" x14ac:dyDescent="0.3">
      <c r="A7" s="64"/>
      <c r="B7" s="65"/>
      <c r="C7" s="65"/>
      <c r="K7" s="73"/>
    </row>
    <row r="8" spans="1:29" s="66" customFormat="1" ht="19.350000000000001" customHeight="1" thickBot="1" x14ac:dyDescent="0.35">
      <c r="A8" s="117" t="str">
        <f>'Final Budget'!F20</f>
        <v>DEAP</v>
      </c>
      <c r="B8" s="117"/>
      <c r="C8" s="117"/>
      <c r="D8" s="117"/>
      <c r="E8" s="117" t="str">
        <f>'Final Budget'!F21</f>
        <v>Program</v>
      </c>
      <c r="F8" s="117"/>
      <c r="G8" s="117"/>
      <c r="H8" s="117"/>
      <c r="I8" s="117"/>
      <c r="J8" s="96"/>
      <c r="K8" s="62"/>
      <c r="L8" s="67"/>
      <c r="M8" s="67"/>
      <c r="N8" s="68"/>
    </row>
    <row r="9" spans="1:29" ht="19.350000000000001" customHeight="1" x14ac:dyDescent="0.3">
      <c r="A9" s="103"/>
      <c r="B9" s="103"/>
      <c r="C9" s="103" t="s">
        <v>46</v>
      </c>
      <c r="D9" s="103"/>
      <c r="E9" s="1805" t="s">
        <v>10</v>
      </c>
      <c r="F9" s="1805"/>
      <c r="G9" s="1805"/>
      <c r="H9" s="1805"/>
      <c r="I9" s="1805"/>
      <c r="J9" s="1805"/>
      <c r="K9" s="105">
        <f>'Final Budget'!$F$23</f>
        <v>0</v>
      </c>
      <c r="L9" s="69"/>
      <c r="M9" s="69"/>
    </row>
    <row r="10" spans="1:29" ht="19.350000000000001" customHeight="1" x14ac:dyDescent="0.3">
      <c r="A10" s="103"/>
      <c r="B10" s="103"/>
      <c r="C10" s="103" t="s">
        <v>47</v>
      </c>
      <c r="D10" s="103"/>
      <c r="E10" s="1805" t="s">
        <v>96</v>
      </c>
      <c r="F10" s="1805"/>
      <c r="G10" s="1805"/>
      <c r="H10" s="1805"/>
      <c r="I10" s="1805"/>
      <c r="J10" s="1805"/>
      <c r="K10" s="106">
        <f>'Final Budget'!$E$22</f>
        <v>0</v>
      </c>
      <c r="L10" s="1"/>
      <c r="M10" s="1"/>
    </row>
    <row r="11" spans="1:29" ht="19.350000000000001" customHeight="1" x14ac:dyDescent="0.3">
      <c r="A11" s="103"/>
      <c r="B11" s="103"/>
      <c r="C11" s="103" t="s">
        <v>48</v>
      </c>
      <c r="D11" s="103"/>
      <c r="E11" s="1805" t="s">
        <v>97</v>
      </c>
      <c r="F11" s="1805"/>
      <c r="G11" s="1805"/>
      <c r="H11" s="1805"/>
      <c r="I11" s="1805"/>
      <c r="J11" s="1805"/>
      <c r="K11" s="107"/>
      <c r="L11" s="69"/>
      <c r="M11" s="69"/>
    </row>
    <row r="12" spans="1:29" ht="19.350000000000001" customHeight="1" x14ac:dyDescent="0.3">
      <c r="A12" s="103"/>
      <c r="B12" s="103"/>
      <c r="C12" s="103"/>
      <c r="D12" s="103"/>
      <c r="E12" s="103" t="s">
        <v>98</v>
      </c>
      <c r="F12" s="104"/>
      <c r="G12" s="1805" t="s">
        <v>366</v>
      </c>
      <c r="H12" s="1805"/>
      <c r="I12" s="1805"/>
      <c r="J12" s="1805"/>
      <c r="K12" s="119">
        <f>ROUNDUP(K9*K10,0)</f>
        <v>0</v>
      </c>
      <c r="L12" s="70"/>
      <c r="M12" s="70"/>
      <c r="O12" s="70"/>
    </row>
    <row r="13" spans="1:29" ht="12.75" customHeight="1" x14ac:dyDescent="0.3">
      <c r="A13" s="103"/>
      <c r="B13" s="103"/>
      <c r="C13" s="103"/>
      <c r="D13" s="103"/>
      <c r="E13" s="104"/>
      <c r="F13" s="104"/>
      <c r="G13" s="1808"/>
      <c r="H13" s="1808"/>
      <c r="I13" s="1808"/>
      <c r="J13" s="1808"/>
      <c r="K13" s="108"/>
    </row>
    <row r="14" spans="1:29" ht="19.350000000000001" customHeight="1" thickBot="1" x14ac:dyDescent="0.35">
      <c r="A14" s="198" t="str">
        <f>'Final Budget'!E20</f>
        <v>DEAP</v>
      </c>
      <c r="B14" s="198"/>
      <c r="C14" s="198"/>
      <c r="D14" s="198"/>
      <c r="E14" s="198" t="str">
        <f>'Final Budget'!E21</f>
        <v>Admin</v>
      </c>
      <c r="F14" s="198"/>
      <c r="G14" s="198"/>
      <c r="H14" s="198"/>
      <c r="I14" s="198"/>
      <c r="J14" s="96"/>
      <c r="K14" s="62"/>
      <c r="L14" s="66"/>
      <c r="M14" s="66"/>
    </row>
    <row r="15" spans="1:29" s="66" customFormat="1" ht="19.350000000000001" customHeight="1" x14ac:dyDescent="0.3">
      <c r="A15" s="103"/>
      <c r="B15" s="103"/>
      <c r="C15" s="103" t="s">
        <v>46</v>
      </c>
      <c r="D15" s="103"/>
      <c r="E15" s="1805" t="s">
        <v>10</v>
      </c>
      <c r="F15" s="1805"/>
      <c r="G15" s="1805"/>
      <c r="H15" s="1805"/>
      <c r="I15" s="1805"/>
      <c r="J15" s="1805"/>
      <c r="K15" s="105">
        <f>'Final Budget'!$E$23</f>
        <v>0</v>
      </c>
      <c r="L15" s="67"/>
      <c r="M15" s="73"/>
    </row>
    <row r="16" spans="1:29" ht="19.350000000000001" customHeight="1" x14ac:dyDescent="0.3">
      <c r="A16" s="103"/>
      <c r="B16" s="103"/>
      <c r="C16" s="103" t="s">
        <v>47</v>
      </c>
      <c r="D16" s="103"/>
      <c r="E16" s="1805" t="s">
        <v>96</v>
      </c>
      <c r="F16" s="1805"/>
      <c r="G16" s="1805"/>
      <c r="H16" s="1805"/>
      <c r="I16" s="1805"/>
      <c r="J16" s="1805"/>
      <c r="K16" s="106">
        <f>'Final Budget'!$E$22</f>
        <v>0</v>
      </c>
      <c r="L16" s="67"/>
      <c r="M16" s="67"/>
    </row>
    <row r="17" spans="1:13" ht="19.350000000000001" customHeight="1" x14ac:dyDescent="0.3">
      <c r="A17" s="103"/>
      <c r="B17" s="103"/>
      <c r="C17" s="103" t="s">
        <v>48</v>
      </c>
      <c r="D17" s="103"/>
      <c r="E17" s="1805" t="s">
        <v>97</v>
      </c>
      <c r="F17" s="1805"/>
      <c r="G17" s="1805"/>
      <c r="H17" s="1805"/>
      <c r="I17" s="1805"/>
      <c r="J17" s="1805"/>
      <c r="K17" s="107"/>
      <c r="L17" s="69"/>
      <c r="M17" s="69"/>
    </row>
    <row r="18" spans="1:13" ht="19.350000000000001" customHeight="1" x14ac:dyDescent="0.3">
      <c r="A18" s="103"/>
      <c r="B18" s="103"/>
      <c r="C18" s="103"/>
      <c r="D18" s="103"/>
      <c r="E18" s="103" t="s">
        <v>98</v>
      </c>
      <c r="F18" s="104"/>
      <c r="G18" s="1805" t="s">
        <v>366</v>
      </c>
      <c r="H18" s="1805"/>
      <c r="I18" s="1805"/>
      <c r="J18" s="1805"/>
      <c r="K18" s="119">
        <f>ROUNDUP(K15*K16,0)</f>
        <v>0</v>
      </c>
      <c r="L18" s="69"/>
      <c r="M18" s="74"/>
    </row>
    <row r="19" spans="1:13" ht="9" customHeight="1" x14ac:dyDescent="0.3">
      <c r="A19" s="103"/>
      <c r="B19" s="103"/>
      <c r="C19" s="103"/>
      <c r="D19" s="103"/>
      <c r="E19" s="104"/>
      <c r="F19" s="104"/>
      <c r="G19" s="1808"/>
      <c r="H19" s="1808"/>
      <c r="I19" s="1808"/>
      <c r="J19" s="1808"/>
      <c r="K19" s="108"/>
      <c r="L19" s="69"/>
      <c r="M19" s="74"/>
    </row>
    <row r="20" spans="1:13" ht="19.350000000000001" customHeight="1" thickBot="1" x14ac:dyDescent="0.35">
      <c r="A20" s="198" t="str">
        <f>'Final Budget'!E24</f>
        <v>LIHEAP/DEAP Total</v>
      </c>
      <c r="B20" s="198"/>
      <c r="C20" s="198"/>
      <c r="D20" s="198"/>
      <c r="E20" s="198"/>
      <c r="F20" s="198"/>
      <c r="G20" s="198"/>
      <c r="H20" s="198"/>
      <c r="I20" s="198"/>
      <c r="J20" s="228"/>
      <c r="K20" s="108"/>
      <c r="L20" s="69"/>
      <c r="M20" s="74"/>
    </row>
    <row r="21" spans="1:13" ht="19.350000000000001" customHeight="1" x14ac:dyDescent="0.3">
      <c r="A21" s="103"/>
      <c r="B21" s="103"/>
      <c r="C21" s="103" t="s">
        <v>46</v>
      </c>
      <c r="D21" s="103"/>
      <c r="E21" s="1805" t="s">
        <v>10</v>
      </c>
      <c r="F21" s="1805"/>
      <c r="G21" s="1805"/>
      <c r="H21" s="1805"/>
      <c r="I21" s="1805"/>
      <c r="J21" s="1805"/>
      <c r="K21" s="105">
        <f>'Final Budget'!$E$25</f>
        <v>0</v>
      </c>
      <c r="L21" s="69"/>
      <c r="M21" s="74"/>
    </row>
    <row r="22" spans="1:13" ht="19.350000000000001" customHeight="1" x14ac:dyDescent="0.3">
      <c r="A22" s="103"/>
      <c r="B22" s="103"/>
      <c r="C22" s="103" t="s">
        <v>47</v>
      </c>
      <c r="D22" s="103"/>
      <c r="E22" s="1805" t="s">
        <v>96</v>
      </c>
      <c r="F22" s="1805"/>
      <c r="G22" s="1805"/>
      <c r="H22" s="1805"/>
      <c r="I22" s="1805"/>
      <c r="J22" s="1805"/>
      <c r="K22" s="106">
        <f>'Final Budget'!$E$22</f>
        <v>0</v>
      </c>
      <c r="L22" s="69"/>
      <c r="M22" s="74"/>
    </row>
    <row r="23" spans="1:13" ht="19.350000000000001" customHeight="1" x14ac:dyDescent="0.3">
      <c r="A23" s="103"/>
      <c r="B23" s="103"/>
      <c r="C23" s="103" t="s">
        <v>48</v>
      </c>
      <c r="D23" s="103"/>
      <c r="E23" s="1805" t="s">
        <v>97</v>
      </c>
      <c r="F23" s="1805"/>
      <c r="G23" s="1805"/>
      <c r="H23" s="1805"/>
      <c r="I23" s="1805"/>
      <c r="J23" s="1805"/>
      <c r="K23" s="107"/>
      <c r="L23" s="69"/>
      <c r="M23" s="74"/>
    </row>
    <row r="24" spans="1:13" ht="19.350000000000001" customHeight="1" x14ac:dyDescent="0.3">
      <c r="A24" s="103"/>
      <c r="B24" s="103"/>
      <c r="C24" s="103"/>
      <c r="D24" s="103"/>
      <c r="E24" s="103" t="s">
        <v>98</v>
      </c>
      <c r="F24" s="104"/>
      <c r="G24" s="1805" t="s">
        <v>366</v>
      </c>
      <c r="H24" s="1805"/>
      <c r="I24" s="1805"/>
      <c r="J24" s="1805"/>
      <c r="K24" s="119">
        <f>ROUNDUP(K21*K22,0)</f>
        <v>0</v>
      </c>
      <c r="L24" s="69"/>
      <c r="M24" s="74"/>
    </row>
    <row r="25" spans="1:13" ht="7.5" customHeight="1" x14ac:dyDescent="0.3">
      <c r="A25" s="103"/>
      <c r="B25" s="103"/>
      <c r="C25" s="103"/>
      <c r="D25" s="103"/>
      <c r="E25" s="104"/>
      <c r="F25" s="104"/>
      <c r="G25" s="1808"/>
      <c r="H25" s="1808"/>
      <c r="I25" s="1808"/>
      <c r="J25" s="1808"/>
      <c r="K25" s="108"/>
      <c r="L25" s="69"/>
      <c r="M25" s="69"/>
    </row>
    <row r="26" spans="1:13" ht="19.350000000000001" customHeight="1" thickBot="1" x14ac:dyDescent="0.35">
      <c r="A26" s="198" t="str">
        <f>'Final Budget'!G20</f>
        <v>LIHEAP</v>
      </c>
      <c r="B26" s="198"/>
      <c r="C26" s="198"/>
      <c r="D26" s="198"/>
      <c r="E26" s="198" t="str">
        <f>'Final Budget'!G21</f>
        <v>Assur 16</v>
      </c>
      <c r="F26" s="198"/>
      <c r="G26" s="198"/>
      <c r="H26" s="198"/>
      <c r="I26" s="198"/>
      <c r="J26" s="96"/>
      <c r="K26" s="62"/>
    </row>
    <row r="27" spans="1:13" ht="19.350000000000001" customHeight="1" x14ac:dyDescent="0.3">
      <c r="A27" s="103"/>
      <c r="B27" s="103"/>
      <c r="C27" s="103" t="s">
        <v>46</v>
      </c>
      <c r="D27" s="103"/>
      <c r="E27" s="1805" t="s">
        <v>10</v>
      </c>
      <c r="F27" s="1805"/>
      <c r="G27" s="1805"/>
      <c r="H27" s="1805"/>
      <c r="I27" s="1805"/>
      <c r="J27" s="1805"/>
      <c r="K27" s="105">
        <f>'Final Budget'!$G$23</f>
        <v>0</v>
      </c>
    </row>
    <row r="28" spans="1:13" ht="19.350000000000001" customHeight="1" x14ac:dyDescent="0.3">
      <c r="A28" s="103"/>
      <c r="B28" s="103"/>
      <c r="C28" s="103" t="s">
        <v>47</v>
      </c>
      <c r="D28" s="103"/>
      <c r="E28" s="1805" t="s">
        <v>96</v>
      </c>
      <c r="F28" s="1805"/>
      <c r="G28" s="1805"/>
      <c r="H28" s="1805"/>
      <c r="I28" s="1805"/>
      <c r="J28" s="1805"/>
      <c r="K28" s="106">
        <f>'Final Budget'!$G$22</f>
        <v>0</v>
      </c>
      <c r="L28" s="70"/>
      <c r="M28" s="70"/>
    </row>
    <row r="29" spans="1:13" ht="19.350000000000001" customHeight="1" x14ac:dyDescent="0.3">
      <c r="A29" s="103"/>
      <c r="B29" s="103"/>
      <c r="C29" s="103" t="s">
        <v>48</v>
      </c>
      <c r="D29" s="103"/>
      <c r="E29" s="1805" t="s">
        <v>97</v>
      </c>
      <c r="F29" s="1805"/>
      <c r="G29" s="1805"/>
      <c r="H29" s="1805"/>
      <c r="I29" s="1805"/>
      <c r="J29" s="1805"/>
      <c r="K29" s="107"/>
    </row>
    <row r="30" spans="1:13" ht="19.350000000000001" customHeight="1" x14ac:dyDescent="0.3">
      <c r="A30" s="103"/>
      <c r="B30" s="103"/>
      <c r="C30" s="103"/>
      <c r="D30" s="103"/>
      <c r="E30" s="103" t="s">
        <v>98</v>
      </c>
      <c r="F30" s="104"/>
      <c r="G30" s="1805" t="s">
        <v>366</v>
      </c>
      <c r="H30" s="1805"/>
      <c r="I30" s="1805"/>
      <c r="J30" s="1805"/>
      <c r="K30" s="119">
        <f>ROUNDUP(K27*K28,0)</f>
        <v>0</v>
      </c>
    </row>
    <row r="31" spans="1:13" ht="11.25" customHeight="1" x14ac:dyDescent="0.3">
      <c r="A31" s="103"/>
      <c r="B31" s="103"/>
      <c r="C31" s="103"/>
      <c r="D31" s="103"/>
      <c r="E31" s="103"/>
      <c r="F31" s="104"/>
      <c r="G31" s="104"/>
      <c r="H31" s="104"/>
      <c r="I31" s="104"/>
      <c r="J31" s="104"/>
      <c r="K31" s="118"/>
    </row>
    <row r="32" spans="1:13" ht="19.350000000000001" customHeight="1" thickBot="1" x14ac:dyDescent="0.35">
      <c r="A32" s="1810" t="str">
        <f>'Final Budget'!D21</f>
        <v>FED</v>
      </c>
      <c r="B32" s="1811"/>
      <c r="C32" s="1811"/>
      <c r="D32" s="1811"/>
      <c r="E32" s="1811"/>
      <c r="F32" s="1811"/>
      <c r="G32" s="1811"/>
      <c r="H32" s="199" t="s">
        <v>147</v>
      </c>
      <c r="I32" s="198"/>
      <c r="J32" s="198"/>
      <c r="K32" s="62"/>
    </row>
    <row r="33" spans="1:16" ht="19.350000000000001" customHeight="1" x14ac:dyDescent="0.3">
      <c r="A33" s="103"/>
      <c r="B33" s="103"/>
      <c r="C33" s="109" t="s">
        <v>46</v>
      </c>
      <c r="D33" s="110"/>
      <c r="E33" s="1807" t="s">
        <v>10</v>
      </c>
      <c r="F33" s="1807"/>
      <c r="G33" s="1807"/>
      <c r="H33" s="1807"/>
      <c r="I33" s="1807"/>
      <c r="J33" s="1807"/>
      <c r="K33" s="105">
        <f>'Final Budget'!$D$23</f>
        <v>0</v>
      </c>
      <c r="O33" s="75"/>
      <c r="P33" s="76"/>
    </row>
    <row r="34" spans="1:16" ht="19.350000000000001" customHeight="1" x14ac:dyDescent="0.3">
      <c r="A34" s="103"/>
      <c r="B34" s="103"/>
      <c r="C34" s="109" t="s">
        <v>47</v>
      </c>
      <c r="D34" s="110"/>
      <c r="E34" s="1807" t="s">
        <v>20</v>
      </c>
      <c r="F34" s="1807"/>
      <c r="G34" s="1807"/>
      <c r="H34" s="1807"/>
      <c r="I34" s="1807"/>
      <c r="J34" s="1807"/>
      <c r="K34" s="111">
        <f>'Final Budget'!$C$25</f>
        <v>0</v>
      </c>
    </row>
    <row r="35" spans="1:16" ht="19.350000000000001" customHeight="1" x14ac:dyDescent="0.3">
      <c r="A35" s="103"/>
      <c r="B35" s="103"/>
      <c r="C35" s="109" t="s">
        <v>48</v>
      </c>
      <c r="D35" s="110"/>
      <c r="E35" s="1807" t="s">
        <v>367</v>
      </c>
      <c r="F35" s="1807"/>
      <c r="G35" s="1807"/>
      <c r="H35" s="1807"/>
      <c r="I35" s="1807"/>
      <c r="J35" s="1807"/>
      <c r="K35" s="111">
        <f>'Final Budget'!$D$68</f>
        <v>0</v>
      </c>
    </row>
    <row r="36" spans="1:16" ht="19.350000000000001" customHeight="1" x14ac:dyDescent="0.3">
      <c r="A36" s="103"/>
      <c r="B36" s="103"/>
      <c r="C36" s="109" t="s">
        <v>99</v>
      </c>
      <c r="D36" s="110"/>
      <c r="E36" s="1807" t="s">
        <v>96</v>
      </c>
      <c r="F36" s="1807"/>
      <c r="G36" s="1807"/>
      <c r="H36" s="1807"/>
      <c r="I36" s="1807"/>
      <c r="J36" s="1807"/>
      <c r="K36" s="112">
        <f>'Final Budget'!$D$22</f>
        <v>0</v>
      </c>
    </row>
    <row r="37" spans="1:16" ht="19.350000000000001" customHeight="1" x14ac:dyDescent="0.3">
      <c r="A37" s="103"/>
      <c r="B37" s="103"/>
      <c r="C37" s="109" t="s">
        <v>100</v>
      </c>
      <c r="D37" s="110"/>
      <c r="E37" s="1807" t="s">
        <v>101</v>
      </c>
      <c r="F37" s="1807"/>
      <c r="G37" s="1807"/>
      <c r="H37" s="1807"/>
      <c r="I37" s="1807"/>
      <c r="J37" s="1807"/>
      <c r="K37" s="108"/>
    </row>
    <row r="38" spans="1:16" ht="19.350000000000001" customHeight="1" x14ac:dyDescent="0.3">
      <c r="A38" s="103"/>
      <c r="B38" s="103"/>
      <c r="C38" s="110"/>
      <c r="D38" s="110"/>
      <c r="E38" s="113" t="s">
        <v>98</v>
      </c>
      <c r="F38" s="113"/>
      <c r="G38" s="1807" t="s">
        <v>368</v>
      </c>
      <c r="H38" s="1807"/>
      <c r="I38" s="1807"/>
      <c r="J38" s="1807"/>
      <c r="K38" s="119">
        <f>ROUNDUP(K35*K36,0)</f>
        <v>0</v>
      </c>
    </row>
    <row r="39" spans="1:16" ht="19.350000000000001" customHeight="1" x14ac:dyDescent="0.3">
      <c r="A39" s="103"/>
      <c r="B39" s="103"/>
      <c r="C39" s="110"/>
      <c r="D39" s="110"/>
      <c r="E39" s="113" t="s">
        <v>102</v>
      </c>
      <c r="F39" s="113"/>
      <c r="G39" s="1807" t="s">
        <v>114</v>
      </c>
      <c r="H39" s="1807"/>
      <c r="I39" s="1807"/>
      <c r="J39" s="1807"/>
      <c r="K39" s="114">
        <f>ROUNDUP(K34*K36,0)</f>
        <v>0</v>
      </c>
    </row>
    <row r="40" spans="1:16" ht="19.350000000000001" customHeight="1" x14ac:dyDescent="0.3">
      <c r="A40" s="103"/>
      <c r="B40" s="103"/>
      <c r="C40" s="110"/>
      <c r="D40" s="110"/>
      <c r="E40" s="113" t="s">
        <v>103</v>
      </c>
      <c r="F40" s="113"/>
      <c r="G40" s="1807" t="s">
        <v>115</v>
      </c>
      <c r="H40" s="1807"/>
      <c r="I40" s="1807"/>
      <c r="J40" s="1807"/>
      <c r="K40" s="115">
        <f>(K38/0.9)-K38</f>
        <v>0</v>
      </c>
    </row>
    <row r="41" spans="1:16" ht="19.350000000000001" customHeight="1" x14ac:dyDescent="0.3">
      <c r="A41" s="103"/>
      <c r="B41" s="103"/>
      <c r="C41" s="110"/>
      <c r="D41" s="110"/>
      <c r="E41" s="113"/>
      <c r="F41" s="113"/>
      <c r="G41" s="1812" t="s">
        <v>116</v>
      </c>
      <c r="H41" s="1812"/>
      <c r="I41" s="1812"/>
      <c r="J41" s="1812"/>
      <c r="K41" s="108"/>
    </row>
    <row r="42" spans="1:16" ht="12.75" customHeight="1" x14ac:dyDescent="0.3">
      <c r="A42" s="103"/>
      <c r="B42" s="103"/>
      <c r="C42" s="110"/>
      <c r="D42" s="110"/>
      <c r="E42" s="113"/>
      <c r="F42" s="113"/>
      <c r="G42" s="116"/>
      <c r="H42" s="116"/>
      <c r="I42" s="116"/>
      <c r="J42" s="116"/>
      <c r="K42" s="108"/>
    </row>
    <row r="43" spans="1:16" ht="23.25" customHeight="1" x14ac:dyDescent="0.4">
      <c r="A43" s="1801" t="s">
        <v>117</v>
      </c>
      <c r="B43" s="1801"/>
      <c r="C43" s="1801"/>
      <c r="D43" s="1801"/>
      <c r="E43" s="1801"/>
      <c r="F43" s="1801"/>
      <c r="G43" s="1801"/>
      <c r="H43" s="1801"/>
      <c r="I43" s="1801"/>
      <c r="J43" s="1801"/>
      <c r="K43" s="120">
        <f>K12+K18+K30+K38</f>
        <v>0</v>
      </c>
      <c r="M43" s="70"/>
    </row>
    <row r="44" spans="1:16" ht="19.350000000000001" customHeight="1" x14ac:dyDescent="0.25"/>
    <row r="45" spans="1:16" ht="18.75" customHeight="1" x14ac:dyDescent="0.25">
      <c r="B45" s="247" t="s">
        <v>170</v>
      </c>
      <c r="C45" s="248"/>
      <c r="D45" s="248"/>
      <c r="E45" s="247"/>
      <c r="F45" s="247"/>
      <c r="G45" s="247"/>
      <c r="H45" s="76" t="str">
        <f>'Salary Worksheet FT'!E78</f>
        <v>DEAP 2026 Contract Budget 35-12-30-2026-OCS-XX</v>
      </c>
      <c r="I45" s="76"/>
      <c r="J45" s="76"/>
      <c r="K45" s="249">
        <f>'Salary Worksheet FT'!K78</f>
        <v>46008</v>
      </c>
    </row>
    <row r="46" spans="1:16" ht="18.75" customHeight="1" x14ac:dyDescent="0.25"/>
  </sheetData>
  <sheetProtection algorithmName="SHA-512" hashValue="8LTX/tkMOZhKBfB2Cd2OI2qhHfETE6ehy2e4gI1IKKbti2aHGSZlm6y5qSAG48xcogAvXiKJfTob22U4KHSERA==" saltValue="5nwbUb2f92/ugy1uu3tbHQ==" spinCount="100000" sheet="1" objects="1" scenarios="1" selectLockedCells="1"/>
  <mergeCells count="39">
    <mergeCell ref="E27:J27"/>
    <mergeCell ref="E28:J28"/>
    <mergeCell ref="E17:J17"/>
    <mergeCell ref="G24:J24"/>
    <mergeCell ref="E21:J21"/>
    <mergeCell ref="G25:J25"/>
    <mergeCell ref="G19:J19"/>
    <mergeCell ref="H6:K6"/>
    <mergeCell ref="A32:G32"/>
    <mergeCell ref="G39:J39"/>
    <mergeCell ref="G40:J40"/>
    <mergeCell ref="G41:J41"/>
    <mergeCell ref="E34:J34"/>
    <mergeCell ref="E35:J35"/>
    <mergeCell ref="E36:J36"/>
    <mergeCell ref="E37:J37"/>
    <mergeCell ref="G38:J38"/>
    <mergeCell ref="G30:J30"/>
    <mergeCell ref="E22:J22"/>
    <mergeCell ref="E23:J23"/>
    <mergeCell ref="E29:J29"/>
    <mergeCell ref="E15:J15"/>
    <mergeCell ref="E16:J16"/>
    <mergeCell ref="A1:K1"/>
    <mergeCell ref="A43:J43"/>
    <mergeCell ref="H3:K3"/>
    <mergeCell ref="H4:K4"/>
    <mergeCell ref="H5:K5"/>
    <mergeCell ref="E9:J9"/>
    <mergeCell ref="E10:J10"/>
    <mergeCell ref="E11:J11"/>
    <mergeCell ref="A3:G3"/>
    <mergeCell ref="A4:G4"/>
    <mergeCell ref="A5:G5"/>
    <mergeCell ref="E33:J33"/>
    <mergeCell ref="G18:J18"/>
    <mergeCell ref="G12:J12"/>
    <mergeCell ref="G13:J13"/>
    <mergeCell ref="A6:G6"/>
  </mergeCells>
  <phoneticPr fontId="29" type="noConversion"/>
  <printOptions horizontalCentered="1"/>
  <pageMargins left="0.5" right="0.5" top="0.5" bottom="0.5" header="0.25" footer="0.25"/>
  <pageSetup scale="95" orientation="portrait"/>
  <headerFooter alignWithMargins="0">
    <oddFooter>&amp;LBudget Workbook V8&amp;C&amp;F&amp;R6/04/2014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Salary Worksheet FT</vt:lpstr>
      <vt:lpstr>Salary Worksheet PT</vt:lpstr>
      <vt:lpstr>Budget Worksheet </vt:lpstr>
      <vt:lpstr>Budget Worksheet Supplement</vt:lpstr>
      <vt:lpstr>Final Budget</vt:lpstr>
      <vt:lpstr>Comparison Worksheet</vt:lpstr>
      <vt:lpstr>Unit Cost Contract Budget</vt:lpstr>
      <vt:lpstr>'Budget Worksheet '!Print_Area</vt:lpstr>
      <vt:lpstr>'Budget Worksheet Supplement'!Print_Area</vt:lpstr>
      <vt:lpstr>'Comparison Worksheet'!Print_Area</vt:lpstr>
      <vt:lpstr>'Final Budget'!Print_Area</vt:lpstr>
      <vt:lpstr>'Salary Worksheet FT'!Print_Area</vt:lpstr>
      <vt:lpstr>'Salary Worksheet PT'!Print_Area</vt:lpstr>
      <vt:lpstr>'Unit Cost Contract Budget'!Print_Area</vt:lpstr>
      <vt:lpstr>'Budget Worksheet Supplement'!Print_Titles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DSAAPD;DSSC</dc:creator>
  <cp:lastModifiedBy>Clark, Sandra (OMB)</cp:lastModifiedBy>
  <cp:lastPrinted>2023-06-02T20:03:53Z</cp:lastPrinted>
  <dcterms:created xsi:type="dcterms:W3CDTF">2007-08-10T17:30:44Z</dcterms:created>
  <dcterms:modified xsi:type="dcterms:W3CDTF">2025-01-23T14:15:09Z</dcterms:modified>
</cp:coreProperties>
</file>