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112-TEMP_EMPL Temporary Employment Services\Posting\Bid\"/>
    </mc:Choice>
  </mc:AlternateContent>
  <xr:revisionPtr revIDLastSave="0" documentId="8_{1319469B-0473-4908-A5B7-E55CC955182E}" xr6:coauthVersionLast="47" xr6:coauthVersionMax="47" xr10:uidLastSave="{00000000-0000-0000-0000-000000000000}"/>
  <workbookProtection lockStructure="1"/>
  <bookViews>
    <workbookView xWindow="780" yWindow="780" windowWidth="21600" windowHeight="11295" xr2:uid="{00000000-000D-0000-FFFF-FFFF00000000}"/>
  </bookViews>
  <sheets>
    <sheet name="Instructions" sheetId="1" r:id="rId1"/>
    <sheet name="Summary" sheetId="2" r:id="rId2"/>
    <sheet name="1" sheetId="3" r:id="rId3"/>
    <sheet name="Response Options (hidden)" sheetId="4" state="veryHidden"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11" i="2" s="1"/>
  <c r="C14" i="2" s="1"/>
  <c r="H27" i="3"/>
  <c r="H26" i="3"/>
  <c r="H25" i="3"/>
  <c r="H24" i="3"/>
  <c r="H23" i="3"/>
  <c r="H22" i="3"/>
  <c r="H21" i="3"/>
  <c r="H20" i="3"/>
  <c r="H19" i="3"/>
  <c r="H18" i="3"/>
  <c r="H17" i="3"/>
  <c r="H16" i="3"/>
  <c r="H15" i="3"/>
  <c r="H14" i="3"/>
  <c r="H13" i="3"/>
  <c r="H12" i="3"/>
  <c r="H11" i="3"/>
  <c r="F28" i="3" l="1"/>
  <c r="E11" i="2" s="1"/>
  <c r="E14" i="2" s="1"/>
  <c r="O12" i="2"/>
  <c r="G12" i="2"/>
  <c r="AL12" i="2"/>
  <c r="AD12" i="2"/>
  <c r="AK12" i="2"/>
  <c r="AC12" i="2"/>
  <c r="AB12" i="2"/>
  <c r="T12" i="2"/>
  <c r="AQ12" i="2"/>
  <c r="AI12" i="2"/>
  <c r="AO12" i="2"/>
  <c r="AG12" i="2"/>
  <c r="BF11" i="2"/>
  <c r="AW12" i="2" l="1"/>
  <c r="AY12" i="2"/>
  <c r="AJ12" i="2"/>
  <c r="AS12" i="2"/>
  <c r="AT12" i="2"/>
  <c r="W12" i="2"/>
  <c r="R12" i="2"/>
  <c r="I12" i="2"/>
  <c r="AR12" i="2"/>
  <c r="BA12" i="2"/>
  <c r="BB12" i="2"/>
  <c r="AE12" i="2"/>
  <c r="AH12" i="2"/>
  <c r="J12" i="2"/>
  <c r="AZ12" i="2"/>
  <c r="X12" i="2"/>
  <c r="H12" i="2"/>
  <c r="AM12" i="2"/>
  <c r="P12" i="2"/>
  <c r="K12" i="2"/>
  <c r="Z12" i="2"/>
  <c r="AX12" i="2"/>
  <c r="AV12" i="2"/>
  <c r="AF12" i="2"/>
  <c r="AU12" i="2"/>
  <c r="Q12" i="2"/>
  <c r="S12" i="2"/>
  <c r="AP12" i="2"/>
  <c r="M12" i="2"/>
  <c r="N12" i="2"/>
  <c r="AN12" i="2"/>
  <c r="BC12" i="2"/>
  <c r="Y12" i="2"/>
  <c r="AA12" i="2"/>
  <c r="L12" i="2"/>
  <c r="U12" i="2"/>
  <c r="V12" i="2"/>
  <c r="BD12" i="2"/>
  <c r="AY15" i="2"/>
  <c r="AQ15" i="2"/>
  <c r="AI15" i="2"/>
  <c r="AA15" i="2"/>
  <c r="S15" i="2"/>
  <c r="K15" i="2"/>
  <c r="AT15" i="2"/>
  <c r="AS15" i="2"/>
  <c r="AC15" i="2"/>
  <c r="U15" i="2"/>
  <c r="AZ15" i="2"/>
  <c r="AB15" i="2"/>
  <c r="T15" i="2"/>
  <c r="AX15" i="2"/>
  <c r="AP15" i="2"/>
  <c r="AH15" i="2"/>
  <c r="Z15" i="2"/>
  <c r="R15" i="2"/>
  <c r="J15" i="2"/>
  <c r="V15" i="2"/>
  <c r="AR15" i="2"/>
  <c r="L15" i="2"/>
  <c r="AW15" i="2"/>
  <c r="AO15" i="2"/>
  <c r="AG15" i="2"/>
  <c r="Y15" i="2"/>
  <c r="Q15" i="2"/>
  <c r="I15" i="2"/>
  <c r="BD15" i="2"/>
  <c r="AV15" i="2"/>
  <c r="AN15" i="2"/>
  <c r="AF15" i="2"/>
  <c r="X15" i="2"/>
  <c r="P15" i="2"/>
  <c r="H15" i="2"/>
  <c r="AD15" i="2"/>
  <c r="AK15" i="2"/>
  <c r="BC15" i="2"/>
  <c r="AU15" i="2"/>
  <c r="AM15" i="2"/>
  <c r="AE15" i="2"/>
  <c r="W15" i="2"/>
  <c r="O15" i="2"/>
  <c r="G15" i="2"/>
  <c r="BB15" i="2"/>
  <c r="AL15" i="2"/>
  <c r="N15" i="2"/>
  <c r="BA15" i="2"/>
  <c r="M15" i="2"/>
  <c r="AJ15" i="2"/>
</calcChain>
</file>

<file path=xl/sharedStrings.xml><?xml version="1.0" encoding="utf-8"?>
<sst xmlns="http://schemas.openxmlformats.org/spreadsheetml/2006/main" count="72" uniqueCount="54">
  <si>
    <t>2f2b4e1a27c032c44b67c66ff7883120e31b13f8a04ae57368149a5786030609d4c38bc7d9b207c8dbf3aca699cd51596473c03af06ab86fc3af99b8c6f035f27X7swP9Y9Gj1MtzOmA/bHaYbY3YygieO1NFvw9H9ygBAUi6AiMk1Q5EwAV8+6Awv</t>
  </si>
  <si>
    <t>Appendix C - Questionnaire (Q-07OW)</t>
  </si>
  <si>
    <t>Provided responses will assist the evaluation committee in assessing your proposal in relation to the Evaluation Criteria for this solicitation.</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</si>
  <si>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</si>
  <si>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</si>
  <si>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</si>
  <si>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</si>
  <si>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</si>
  <si>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</si>
  <si>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</si>
  <si>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</si>
  <si>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</si>
  <si>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</si>
  <si>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Service &amp; Quality Assurance</t>
  </si>
  <si>
    <t>#</t>
  </si>
  <si>
    <t>Question</t>
  </si>
  <si>
    <t>Response</t>
  </si>
  <si>
    <t>Comment</t>
  </si>
  <si>
    <t>Status</t>
  </si>
  <si>
    <t>-</t>
  </si>
  <si>
    <t>1.0.1</t>
  </si>
  <si>
    <t xml:space="preserve">
What is your company’s main line of business and company size? How many years has your company been in operation?
</t>
  </si>
  <si>
    <t>1.0.2</t>
  </si>
  <si>
    <t xml:space="preserve">
What are your sales, operational, and geographical site coverage specific to Delaware? Can you service the entire State: New Castle, Kent, and Sussex County?
</t>
  </si>
  <si>
    <t>1.0.3</t>
  </si>
  <si>
    <t xml:space="preserve">
What technology architecture does your company use to manage temporary employees?
</t>
  </si>
  <si>
    <t>1.0.4</t>
  </si>
  <si>
    <t xml:space="preserve">
How many employees does your company have in the placement pool, average retention time, and average turnover rate? How many of these employees does your company have to provide to applicable positions within this solicitation?  Please be specific as to the types of job classifications/positions your company can provide.
</t>
  </si>
  <si>
    <t>1.0.5</t>
  </si>
  <si>
    <t xml:space="preserve">
Describe how your company accommodates pre-employment screening. Include detailed descriptions of any background checks and drug testing that is done.
</t>
  </si>
  <si>
    <t>1.0.6</t>
  </si>
  <si>
    <t xml:space="preserve">
Please provide a description of your company’s staff pre-testing procedures. What aptitude or skill testing does your company use, including the manner which job assignments/job matching will be determined. What is the process your agency uses when deciding a candidate is qualified for a position prior to sending the client those resumes you qualified?
</t>
  </si>
  <si>
    <t>1.0.7</t>
  </si>
  <si>
    <t xml:space="preserve">
Describe how your company trains and ensures that the candidates placed with a State Agency adhere to all privacy and confidential policies as well as State Onboarding requirements and documents.
</t>
  </si>
  <si>
    <t>1.0.8</t>
  </si>
  <si>
    <t xml:space="preserve">
What is your company’s timeframe for placement of candidates for new customers?
</t>
  </si>
  <si>
    <t>1.0.9</t>
  </si>
  <si>
    <t xml:space="preserve">
Describe your company’s plan and methodology for quality assurance and evaluation of proposed services. Describe your company’s performance monitoring for candidates. How does your company follow up and how frequently once temporary employees are placed?
</t>
  </si>
  <si>
    <t>1.0.10</t>
  </si>
  <si>
    <t xml:space="preserve">
Has your company encountered challenges when recruiting qualified staff? If so, how have those challenges been addressed?
</t>
  </si>
  <si>
    <t>1.0.11</t>
  </si>
  <si>
    <t xml:space="preserve">
How will your company provide problem resolution for State Agencies regarding Vendor performance or unsatisfactory temporary employees? What is your company’s policy regarding unsatisfactory temporary employees? How do you plan to communicate with State Agencies to resolve concerns, including invoicing, timesheet, and billing issues?
</t>
  </si>
  <si>
    <t>1.0.12</t>
  </si>
  <si>
    <t xml:space="preserve">
Please explain your process for approving time off, including communication with the State Agency the Temporary Employee is assigned to ensure no disruption. Explain your call out procedure, including notification to the State Agency and providing back-up staff, if needed.
</t>
  </si>
  <si>
    <t>1.0.13</t>
  </si>
  <si>
    <t xml:space="preserve">
Describe any benefits or incentive programs as well as skill enhancement opportunities which are available to assignable staff.
</t>
  </si>
  <si>
    <t>1.0.14</t>
  </si>
  <si>
    <t xml:space="preserve">
What measures do you take to protect sensitive State Agency and temporary employee information, including HIPAA compliance and and/or CJIS security?
</t>
  </si>
  <si>
    <t>1.0.15</t>
  </si>
  <si>
    <t xml:space="preserve">
Please provide an explanation of how your company tracks and measures fulfillment rates. Also provide minimum fulfillment rates that your agency proposes to maintain for the State of Delaware and penalties for not maintaining these minimums.
</t>
  </si>
  <si>
    <t>1.0.16</t>
  </si>
  <si>
    <t xml:space="preserve">
Please provide a detailed description of your company’s invoicing procedures. Describe your company’s weekly payroll timing, including deadlines for submission of timesheets.
</t>
  </si>
  <si>
    <t>1.0.17</t>
  </si>
  <si>
    <t xml:space="preserve">
Does your employment contract (signed between the vendor and employee) contain a No-Compete Clause? Please provide a copy of any employment contracts your employees are required to sign.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</si>
</sst>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4"/>
      <color rgb="FF404040"/>
      <name val="Arial"/>
    </font>
    <font>
      <b/>
      <sz val="12"/>
      <color rgb="FFFFFFFF"/>
      <name val="Arial"/>
    </font>
    <font>
      <b/>
      <sz val="14"/>
      <color rgb="FFFFFFFF"/>
      <name val="Arial"/>
    </font>
    <font>
      <sz val="12"/>
      <color rgb="FFFFFFFF"/>
      <name val="Arial"/>
    </font>
  </fonts>
  <fills count="6">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s>
  <borders count="22">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4" fillId="4" borderId="4" xfId="0" applyFont="1" applyFill="1" applyBorder="1" applyAlignment="1">
      <alignment horizontal="center" vertical="center"/>
    </xf>
    <xf numFmtId="165" fontId="4" fillId="4" borderId="4"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0" xfId="0" applyFont="1" applyFill="1" applyAlignment="1">
      <alignment horizontal="center" vertical="center" wrapText="1"/>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166" fontId="4" fillId="4" borderId="4" xfId="0" applyNumberFormat="1" applyFont="1" applyFill="1" applyBorder="1" applyAlignment="1">
      <alignment horizontal="center" vertical="center"/>
    </xf>
  </cellXfs>
  <cellStyles count="1">
    <cellStyle name="Normal" xfId="0" builtinId="0"/>
  </cellStyles>
  <dxfs count="1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8" spans="2:5" ht="32.1" customHeight="1" x14ac:dyDescent="0.2">
      <c r="B8" s="35" t="s">
        <v>1</v>
      </c>
      <c r="C8" s="36"/>
      <c r="D8" s="36"/>
      <c r="E8" s="36"/>
    </row>
    <row r="10" spans="2:5" ht="36" customHeight="1" x14ac:dyDescent="0.2">
      <c r="B10" s="37" t="s">
        <v>2</v>
      </c>
      <c r="C10" s="36"/>
      <c r="D10" s="36"/>
      <c r="E10" s="36"/>
    </row>
    <row r="12" spans="2:5" ht="27.75" x14ac:dyDescent="0.2">
      <c r="B12" s="2" t="s">
        <v>3</v>
      </c>
    </row>
    <row r="14" spans="2:5" ht="409.6" customHeight="1" x14ac:dyDescent="0.2">
      <c r="B14" s="38" t="s">
        <v>4</v>
      </c>
      <c r="C14" s="38"/>
      <c r="D14" s="38"/>
      <c r="E14" s="38"/>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6</v>
      </c>
    </row>
    <row r="10" spans="2:58" ht="32.1" customHeight="1" x14ac:dyDescent="0.2">
      <c r="B10" s="5" t="s">
        <v>7</v>
      </c>
      <c r="C10" s="5" t="s">
        <v>8</v>
      </c>
      <c r="D10" s="5" t="s">
        <v>9</v>
      </c>
      <c r="E10" s="5" t="s">
        <v>10</v>
      </c>
      <c r="F10" s="48" t="s">
        <v>11</v>
      </c>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5" t="s">
        <v>12</v>
      </c>
    </row>
    <row r="11" spans="2:58" x14ac:dyDescent="0.2">
      <c r="B11" s="39">
        <v>1</v>
      </c>
      <c r="C11" s="40">
        <f>'1'!C28</f>
        <v>17</v>
      </c>
      <c r="D11" s="40"/>
      <c r="E11" s="40">
        <f ca="1">'1'!F28</f>
        <v>0</v>
      </c>
      <c r="F11" s="13"/>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8"/>
      <c r="BF11" s="41" t="str">
        <f ca="1">IF(E11= 1, "Complete: no errors",IF(COUNTIF(INDIRECT("'"&amp;B11:B13&amp;"'!H11:H12"),"*"&amp;"response"&amp;"*"),"Errors present","No errors"))</f>
        <v>No errors</v>
      </c>
    </row>
    <row r="12" spans="2:58" x14ac:dyDescent="0.2">
      <c r="B12" s="39"/>
      <c r="C12" s="40"/>
      <c r="D12" s="40"/>
      <c r="E12" s="40"/>
      <c r="F12" s="14"/>
      <c r="G12" s="21" t="b">
        <f ca="1">E11 &gt;= 0.02</f>
        <v>0</v>
      </c>
      <c r="H12" s="22" t="b">
        <f ca="1">E11 &gt;= 0.04</f>
        <v>0</v>
      </c>
      <c r="I12" s="22" t="b">
        <f ca="1">E11 &gt;= 0.06</f>
        <v>0</v>
      </c>
      <c r="J12" s="22" t="b">
        <f ca="1">E11 &gt;= 0.08</f>
        <v>0</v>
      </c>
      <c r="K12" s="22" t="b">
        <f ca="1">E11 &gt;= 0.1</f>
        <v>0</v>
      </c>
      <c r="L12" s="22" t="b">
        <f ca="1">E11 &gt;= 0.12</f>
        <v>0</v>
      </c>
      <c r="M12" s="22" t="b">
        <f ca="1">E11 &gt;= 0.14</f>
        <v>0</v>
      </c>
      <c r="N12" s="22" t="b">
        <f ca="1">E11 &gt;= 0.16</f>
        <v>0</v>
      </c>
      <c r="O12" s="22" t="b">
        <f ca="1">E11 &gt;= 0.18</f>
        <v>0</v>
      </c>
      <c r="P12" s="22" t="b">
        <f ca="1">E11 &gt;= 0.2</f>
        <v>0</v>
      </c>
      <c r="Q12" s="22" t="b">
        <f ca="1">E11 &gt;= 0.22</f>
        <v>0</v>
      </c>
      <c r="R12" s="22" t="b">
        <f ca="1">E11 &gt;= 0.24</f>
        <v>0</v>
      </c>
      <c r="S12" s="22" t="b">
        <f ca="1">E11 &gt;= 0.26</f>
        <v>0</v>
      </c>
      <c r="T12" s="22" t="b">
        <f ca="1">E11 &gt;= 0.28</f>
        <v>0</v>
      </c>
      <c r="U12" s="22" t="b">
        <f ca="1">E11 &gt;= 0.3</f>
        <v>0</v>
      </c>
      <c r="V12" s="22" t="b">
        <f ca="1">E11 &gt;= 0.32</f>
        <v>0</v>
      </c>
      <c r="W12" s="22" t="b">
        <f ca="1">E11 &gt;= 0.34</f>
        <v>0</v>
      </c>
      <c r="X12" s="22" t="b">
        <f ca="1">E11 &gt;= 0.36</f>
        <v>0</v>
      </c>
      <c r="Y12" s="22" t="b">
        <f ca="1">E11 &gt;= 0.38</f>
        <v>0</v>
      </c>
      <c r="Z12" s="22" t="b">
        <f ca="1">E11 &gt;= 0.4</f>
        <v>0</v>
      </c>
      <c r="AA12" s="22" t="b">
        <f ca="1">E11 &gt;= 0.42</f>
        <v>0</v>
      </c>
      <c r="AB12" s="22" t="b">
        <f ca="1">E11 &gt;= 0.44</f>
        <v>0</v>
      </c>
      <c r="AC12" s="22" t="b">
        <f ca="1">E11 &gt;= 0.46</f>
        <v>0</v>
      </c>
      <c r="AD12" s="22" t="b">
        <f ca="1">E11 &gt;= 0.48</f>
        <v>0</v>
      </c>
      <c r="AE12" s="22" t="b">
        <f ca="1">E11 &gt;= 0.5</f>
        <v>0</v>
      </c>
      <c r="AF12" s="22" t="b">
        <f ca="1">E11 &gt;= 0.52</f>
        <v>0</v>
      </c>
      <c r="AG12" s="22" t="b">
        <f ca="1">E11 &gt;= 0.54</f>
        <v>0</v>
      </c>
      <c r="AH12" s="22" t="b">
        <f ca="1">E11 &gt;= 0.56</f>
        <v>0</v>
      </c>
      <c r="AI12" s="22" t="b">
        <f ca="1">E11 &gt;= 0.58</f>
        <v>0</v>
      </c>
      <c r="AJ12" s="22" t="b">
        <f ca="1">E11 &gt;= 0.6</f>
        <v>0</v>
      </c>
      <c r="AK12" s="22" t="b">
        <f ca="1">E11 &gt;= 0.62</f>
        <v>0</v>
      </c>
      <c r="AL12" s="22" t="b">
        <f ca="1">E11 &gt;= 0.64</f>
        <v>0</v>
      </c>
      <c r="AM12" s="22" t="b">
        <f ca="1">E11 &gt;= 0.66</f>
        <v>0</v>
      </c>
      <c r="AN12" s="22" t="b">
        <f ca="1">E11 &gt;= 0.68</f>
        <v>0</v>
      </c>
      <c r="AO12" s="22" t="b">
        <f ca="1">E11 &gt;= 0.7</f>
        <v>0</v>
      </c>
      <c r="AP12" s="22" t="b">
        <f ca="1">E11 &gt;= 0.72</f>
        <v>0</v>
      </c>
      <c r="AQ12" s="22" t="b">
        <f ca="1">E11 &gt;= 0.74</f>
        <v>0</v>
      </c>
      <c r="AR12" s="22" t="b">
        <f ca="1">E11 &gt;= 0.76</f>
        <v>0</v>
      </c>
      <c r="AS12" s="22" t="b">
        <f ca="1">E11 &gt;= 0.78</f>
        <v>0</v>
      </c>
      <c r="AT12" s="22" t="b">
        <f ca="1">E11 &gt;= 0.8</f>
        <v>0</v>
      </c>
      <c r="AU12" s="22" t="b">
        <f ca="1">E11 &gt;= 0.82</f>
        <v>0</v>
      </c>
      <c r="AV12" s="22" t="b">
        <f ca="1">E11 &gt;= 0.84</f>
        <v>0</v>
      </c>
      <c r="AW12" s="22" t="b">
        <f ca="1">E11 &gt;= 0.86</f>
        <v>0</v>
      </c>
      <c r="AX12" s="22" t="b">
        <f ca="1">E11 &gt;= 0.88</f>
        <v>0</v>
      </c>
      <c r="AY12" s="22" t="b">
        <f ca="1">E11 &gt;= 0.9</f>
        <v>0</v>
      </c>
      <c r="AZ12" s="22" t="b">
        <f ca="1">E11 &gt;= 0.92</f>
        <v>0</v>
      </c>
      <c r="BA12" s="22" t="b">
        <f ca="1">E11 &gt;= 0.94</f>
        <v>0</v>
      </c>
      <c r="BB12" s="22" t="b">
        <f ca="1">E11 &gt;= 0.96</f>
        <v>0</v>
      </c>
      <c r="BC12" s="22" t="b">
        <f ca="1">E11 &gt;= 0.98</f>
        <v>0</v>
      </c>
      <c r="BD12" s="23" t="b">
        <f ca="1">E11 &gt;= 1</f>
        <v>0</v>
      </c>
      <c r="BE12" s="19"/>
      <c r="BF12" s="41"/>
    </row>
    <row r="13" spans="2:58" x14ac:dyDescent="0.2">
      <c r="B13" s="39"/>
      <c r="C13" s="40"/>
      <c r="D13" s="40"/>
      <c r="E13" s="40"/>
      <c r="F13" s="15"/>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0"/>
      <c r="BF13" s="41"/>
    </row>
    <row r="14" spans="2:58" ht="18" x14ac:dyDescent="0.2">
      <c r="B14" s="42" t="s">
        <v>5</v>
      </c>
      <c r="C14" s="44">
        <f>SUM(C11:C13)</f>
        <v>17</v>
      </c>
      <c r="D14" s="44"/>
      <c r="E14" s="44">
        <f ca="1">IF($C$14=0,1,SUMPRODUCT(C11:C13, E11:E13) / $C$14)</f>
        <v>0</v>
      </c>
      <c r="F14" s="24"/>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6"/>
      <c r="BF14" s="46"/>
    </row>
    <row r="15" spans="2:58" ht="18" x14ac:dyDescent="0.2">
      <c r="B15" s="43"/>
      <c r="C15" s="45"/>
      <c r="D15" s="45"/>
      <c r="E15" s="45"/>
      <c r="F15" s="27"/>
      <c r="G15" s="28" t="b">
        <f ca="1">E14 &gt;= 0.02</f>
        <v>0</v>
      </c>
      <c r="H15" s="29" t="b">
        <f ca="1">E14 &gt;= 0.04</f>
        <v>0</v>
      </c>
      <c r="I15" s="29" t="b">
        <f ca="1">E14 &gt;= 0.06</f>
        <v>0</v>
      </c>
      <c r="J15" s="29" t="b">
        <f ca="1">E14 &gt;= 0.08</f>
        <v>0</v>
      </c>
      <c r="K15" s="29" t="b">
        <f ca="1">E14 &gt;= 0.1</f>
        <v>0</v>
      </c>
      <c r="L15" s="29" t="b">
        <f ca="1">E14 &gt;= 0.12</f>
        <v>0</v>
      </c>
      <c r="M15" s="29" t="b">
        <f ca="1">E14 &gt;= 0.14</f>
        <v>0</v>
      </c>
      <c r="N15" s="29" t="b">
        <f ca="1">E14 &gt;= 0.16</f>
        <v>0</v>
      </c>
      <c r="O15" s="29" t="b">
        <f ca="1">E14 &gt;= 0.18</f>
        <v>0</v>
      </c>
      <c r="P15" s="29" t="b">
        <f ca="1">E14 &gt;= 0.2</f>
        <v>0</v>
      </c>
      <c r="Q15" s="29" t="b">
        <f ca="1">E14 &gt;= 0.22</f>
        <v>0</v>
      </c>
      <c r="R15" s="29" t="b">
        <f ca="1">E14 &gt;= 0.24</f>
        <v>0</v>
      </c>
      <c r="S15" s="29" t="b">
        <f ca="1">E14 &gt;= 0.26</f>
        <v>0</v>
      </c>
      <c r="T15" s="29" t="b">
        <f ca="1">E14 &gt;= 0.28</f>
        <v>0</v>
      </c>
      <c r="U15" s="29" t="b">
        <f ca="1">E14 &gt;= 0.3</f>
        <v>0</v>
      </c>
      <c r="V15" s="29" t="b">
        <f ca="1">E14 &gt;= 0.32</f>
        <v>0</v>
      </c>
      <c r="W15" s="29" t="b">
        <f ca="1">E14 &gt;= 0.34</f>
        <v>0</v>
      </c>
      <c r="X15" s="29" t="b">
        <f ca="1">E14 &gt;= 0.36</f>
        <v>0</v>
      </c>
      <c r="Y15" s="29" t="b">
        <f ca="1">E14 &gt;= 0.38</f>
        <v>0</v>
      </c>
      <c r="Z15" s="29" t="b">
        <f ca="1">E14 &gt;= 0.4</f>
        <v>0</v>
      </c>
      <c r="AA15" s="29" t="b">
        <f ca="1">E14 &gt;= 0.42</f>
        <v>0</v>
      </c>
      <c r="AB15" s="29" t="b">
        <f ca="1">E14 &gt;= 0.44</f>
        <v>0</v>
      </c>
      <c r="AC15" s="29" t="b">
        <f ca="1">E14 &gt;= 0.46</f>
        <v>0</v>
      </c>
      <c r="AD15" s="29" t="b">
        <f ca="1">E14 &gt;= 0.48</f>
        <v>0</v>
      </c>
      <c r="AE15" s="29" t="b">
        <f ca="1">E14 &gt;= 0.5</f>
        <v>0</v>
      </c>
      <c r="AF15" s="29" t="b">
        <f ca="1">E14 &gt;= 0.52</f>
        <v>0</v>
      </c>
      <c r="AG15" s="29" t="b">
        <f ca="1">E14 &gt;= 0.54</f>
        <v>0</v>
      </c>
      <c r="AH15" s="29" t="b">
        <f ca="1">E14 &gt;= 0.56</f>
        <v>0</v>
      </c>
      <c r="AI15" s="29" t="b">
        <f ca="1">E14 &gt;= 0.58</f>
        <v>0</v>
      </c>
      <c r="AJ15" s="29" t="b">
        <f ca="1">E14 &gt;= 0.6</f>
        <v>0</v>
      </c>
      <c r="AK15" s="29" t="b">
        <f ca="1">E14 &gt;= 0.62</f>
        <v>0</v>
      </c>
      <c r="AL15" s="29" t="b">
        <f ca="1">E14 &gt;= 0.64</f>
        <v>0</v>
      </c>
      <c r="AM15" s="29" t="b">
        <f ca="1">E14 &gt;= 0.66</f>
        <v>0</v>
      </c>
      <c r="AN15" s="29" t="b">
        <f ca="1">E14 &gt;= 0.68</f>
        <v>0</v>
      </c>
      <c r="AO15" s="29" t="b">
        <f ca="1">E14 &gt;= 0.7</f>
        <v>0</v>
      </c>
      <c r="AP15" s="29" t="b">
        <f ca="1">E14 &gt;= 0.72</f>
        <v>0</v>
      </c>
      <c r="AQ15" s="29" t="b">
        <f ca="1">E14 &gt;= 0.74</f>
        <v>0</v>
      </c>
      <c r="AR15" s="29" t="b">
        <f ca="1">E14 &gt;= 0.76</f>
        <v>0</v>
      </c>
      <c r="AS15" s="29" t="b">
        <f ca="1">E14 &gt;= 0.78</f>
        <v>0</v>
      </c>
      <c r="AT15" s="29" t="b">
        <f ca="1">E14 &gt;= 0.8</f>
        <v>0</v>
      </c>
      <c r="AU15" s="29" t="b">
        <f ca="1">E14 &gt;= 0.82</f>
        <v>0</v>
      </c>
      <c r="AV15" s="29" t="b">
        <f ca="1">E14 &gt;= 0.84</f>
        <v>0</v>
      </c>
      <c r="AW15" s="29" t="b">
        <f ca="1">E14 &gt;= 0.86</f>
        <v>0</v>
      </c>
      <c r="AX15" s="29" t="b">
        <f ca="1">E14 &gt;= 0.88</f>
        <v>0</v>
      </c>
      <c r="AY15" s="29" t="b">
        <f ca="1">E14 &gt;= 0.9</f>
        <v>0</v>
      </c>
      <c r="AZ15" s="29" t="b">
        <f ca="1">E14 &gt;= 0.92</f>
        <v>0</v>
      </c>
      <c r="BA15" s="29" t="b">
        <f ca="1">E14 &gt;= 0.94</f>
        <v>0</v>
      </c>
      <c r="BB15" s="29" t="b">
        <f ca="1">E14 &gt;= 0.96</f>
        <v>0</v>
      </c>
      <c r="BC15" s="29" t="b">
        <f ca="1">E14 &gt;= 0.98</f>
        <v>0</v>
      </c>
      <c r="BD15" s="30" t="b">
        <f ca="1">E14 &gt;= 1</f>
        <v>0</v>
      </c>
      <c r="BE15" s="31"/>
      <c r="BF15" s="47"/>
    </row>
    <row r="16" spans="2:58" ht="18" x14ac:dyDescent="0.2">
      <c r="B16" s="43"/>
      <c r="C16" s="45"/>
      <c r="D16" s="45"/>
      <c r="E16" s="45"/>
      <c r="F16" s="32"/>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4"/>
      <c r="BF16" s="47"/>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3" priority="8">
      <formula>OR(IF(ISNUMBER($B11),MOD($B11,2)=1,FALSE),IF(ISNUMBER($B10),MOD($B10,2)=1,FALSE),IF(ISNUMBER($B9),MOD($B9,2)=1,FALSE))</formula>
    </cfRule>
  </conditionalFormatting>
  <conditionalFormatting sqref="E11:E16">
    <cfRule type="expression" dxfId="12" priority="5">
      <formula>TRUE</formula>
    </cfRule>
  </conditionalFormatting>
  <conditionalFormatting sqref="G12:BD12">
    <cfRule type="expression" dxfId="11" priority="1">
      <formula>G$12</formula>
    </cfRule>
    <cfRule type="expression" dxfId="10" priority="2">
      <formula>NOT(G$12)</formula>
    </cfRule>
  </conditionalFormatting>
  <conditionalFormatting sqref="G15:BD15">
    <cfRule type="expression" dxfId="9" priority="3">
      <formula>G$15</formula>
    </cfRule>
    <cfRule type="expression" dxfId="8" priority="4">
      <formula>NOT(G$15)</formula>
    </cfRule>
  </conditionalFormatting>
  <conditionalFormatting sqref="BF11:BF13">
    <cfRule type="expression" dxfId="7" priority="6">
      <formula>$BF11 ="Complete: no errors"</formula>
    </cfRule>
    <cfRule type="expression" dxfId="6"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8"/>
  <sheetViews>
    <sheetView showRowColHeaders="0" workbookViewId="0">
      <pane ySplit="10" topLeftCell="A11" activePane="bottomLeft" state="frozen"/>
      <selection pane="bottomLeft" activeCell="I11" sqref="I11:I27"/>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13</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14</v>
      </c>
      <c r="D10" s="5" t="s">
        <v>15</v>
      </c>
      <c r="E10" s="5" t="s">
        <v>9</v>
      </c>
      <c r="F10" s="6" t="s">
        <v>16</v>
      </c>
      <c r="G10" s="6" t="s">
        <v>17</v>
      </c>
      <c r="H10" s="6" t="s">
        <v>18</v>
      </c>
      <c r="I10" t="s">
        <v>9</v>
      </c>
    </row>
    <row r="11" spans="2:9" ht="60" x14ac:dyDescent="0.2">
      <c r="B11" s="1">
        <v>1511932</v>
      </c>
      <c r="C11" s="3" t="s">
        <v>20</v>
      </c>
      <c r="D11" s="11" t="s">
        <v>21</v>
      </c>
      <c r="E11" s="4"/>
      <c r="F11" s="7" t="s">
        <v>19</v>
      </c>
      <c r="G11" s="8"/>
      <c r="H11" s="12" t="str">
        <f t="shared" ref="H11:H27" ca="1" si="0">IF(AND(
            OR(OFFSET($H11,0,-2) = "-",OFFSET($H11,0,-2) = ""),OFFSET($H11,0,-1) = ""),"Incomplete","Complete")</f>
        <v>Incomplete</v>
      </c>
      <c r="I11" s="1">
        <v>1</v>
      </c>
    </row>
    <row r="12" spans="2:9" ht="75" x14ac:dyDescent="0.2">
      <c r="B12" s="1">
        <v>1511933</v>
      </c>
      <c r="C12" s="3" t="s">
        <v>22</v>
      </c>
      <c r="D12" s="11" t="s">
        <v>23</v>
      </c>
      <c r="E12" s="4"/>
      <c r="F12" s="7" t="s">
        <v>19</v>
      </c>
      <c r="G12" s="8"/>
      <c r="H12" s="12" t="str">
        <f t="shared" ca="1" si="0"/>
        <v>Incomplete</v>
      </c>
      <c r="I12" s="1">
        <v>0</v>
      </c>
    </row>
    <row r="13" spans="2:9" ht="60" x14ac:dyDescent="0.2">
      <c r="B13" s="1">
        <v>1511934</v>
      </c>
      <c r="C13" s="3" t="s">
        <v>24</v>
      </c>
      <c r="D13" s="11" t="s">
        <v>25</v>
      </c>
      <c r="E13" s="4"/>
      <c r="F13" s="7" t="s">
        <v>19</v>
      </c>
      <c r="G13" s="8"/>
      <c r="H13" s="12" t="str">
        <f t="shared" ca="1" si="0"/>
        <v>Incomplete</v>
      </c>
      <c r="I13" s="1">
        <v>1</v>
      </c>
    </row>
    <row r="14" spans="2:9" ht="105" x14ac:dyDescent="0.2">
      <c r="B14" s="1">
        <v>1511935</v>
      </c>
      <c r="C14" s="3" t="s">
        <v>26</v>
      </c>
      <c r="D14" s="11" t="s">
        <v>27</v>
      </c>
      <c r="E14" s="4"/>
      <c r="F14" s="7" t="s">
        <v>19</v>
      </c>
      <c r="G14" s="8"/>
      <c r="H14" s="12" t="str">
        <f t="shared" ca="1" si="0"/>
        <v>Incomplete</v>
      </c>
      <c r="I14" s="1">
        <v>0</v>
      </c>
    </row>
    <row r="15" spans="2:9" ht="60" x14ac:dyDescent="0.2">
      <c r="B15" s="1">
        <v>1511936</v>
      </c>
      <c r="C15" s="3" t="s">
        <v>28</v>
      </c>
      <c r="D15" s="11" t="s">
        <v>29</v>
      </c>
      <c r="E15" s="4"/>
      <c r="F15" s="7" t="s">
        <v>19</v>
      </c>
      <c r="G15" s="8"/>
      <c r="H15" s="12" t="str">
        <f t="shared" ca="1" si="0"/>
        <v>Incomplete</v>
      </c>
      <c r="I15" s="1">
        <v>1</v>
      </c>
    </row>
    <row r="16" spans="2:9" ht="105" x14ac:dyDescent="0.2">
      <c r="B16" s="1">
        <v>1511937</v>
      </c>
      <c r="C16" s="3" t="s">
        <v>30</v>
      </c>
      <c r="D16" s="11" t="s">
        <v>31</v>
      </c>
      <c r="E16" s="4"/>
      <c r="F16" s="7" t="s">
        <v>19</v>
      </c>
      <c r="G16" s="8"/>
      <c r="H16" s="12" t="str">
        <f t="shared" ca="1" si="0"/>
        <v>Incomplete</v>
      </c>
      <c r="I16" s="1">
        <v>0</v>
      </c>
    </row>
    <row r="17" spans="2:9" ht="75" x14ac:dyDescent="0.2">
      <c r="B17" s="1">
        <v>1511938</v>
      </c>
      <c r="C17" s="3" t="s">
        <v>32</v>
      </c>
      <c r="D17" s="11" t="s">
        <v>33</v>
      </c>
      <c r="E17" s="4"/>
      <c r="F17" s="7" t="s">
        <v>19</v>
      </c>
      <c r="G17" s="8"/>
      <c r="H17" s="12" t="str">
        <f t="shared" ca="1" si="0"/>
        <v>Incomplete</v>
      </c>
      <c r="I17" s="1">
        <v>1</v>
      </c>
    </row>
    <row r="18" spans="2:9" ht="60" x14ac:dyDescent="0.2">
      <c r="B18" s="1">
        <v>1511939</v>
      </c>
      <c r="C18" s="3" t="s">
        <v>34</v>
      </c>
      <c r="D18" s="11" t="s">
        <v>35</v>
      </c>
      <c r="E18" s="4"/>
      <c r="F18" s="7" t="s">
        <v>19</v>
      </c>
      <c r="G18" s="8"/>
      <c r="H18" s="12" t="str">
        <f t="shared" ca="1" si="0"/>
        <v>Incomplete</v>
      </c>
      <c r="I18" s="1">
        <v>0</v>
      </c>
    </row>
    <row r="19" spans="2:9" ht="90" x14ac:dyDescent="0.2">
      <c r="B19" s="1">
        <v>1511940</v>
      </c>
      <c r="C19" s="3" t="s">
        <v>36</v>
      </c>
      <c r="D19" s="11" t="s">
        <v>37</v>
      </c>
      <c r="E19" s="4"/>
      <c r="F19" s="7" t="s">
        <v>19</v>
      </c>
      <c r="G19" s="8"/>
      <c r="H19" s="12" t="str">
        <f t="shared" ca="1" si="0"/>
        <v>Incomplete</v>
      </c>
      <c r="I19" s="1">
        <v>1</v>
      </c>
    </row>
    <row r="20" spans="2:9" ht="60" x14ac:dyDescent="0.2">
      <c r="B20" s="1">
        <v>1511941</v>
      </c>
      <c r="C20" s="3" t="s">
        <v>38</v>
      </c>
      <c r="D20" s="11" t="s">
        <v>39</v>
      </c>
      <c r="E20" s="4"/>
      <c r="F20" s="7" t="s">
        <v>19</v>
      </c>
      <c r="G20" s="8"/>
      <c r="H20" s="12" t="str">
        <f t="shared" ca="1" si="0"/>
        <v>Incomplete</v>
      </c>
      <c r="I20" s="1">
        <v>0</v>
      </c>
    </row>
    <row r="21" spans="2:9" ht="105" x14ac:dyDescent="0.2">
      <c r="B21" s="1">
        <v>1511942</v>
      </c>
      <c r="C21" s="3" t="s">
        <v>40</v>
      </c>
      <c r="D21" s="11" t="s">
        <v>41</v>
      </c>
      <c r="E21" s="4"/>
      <c r="F21" s="7" t="s">
        <v>19</v>
      </c>
      <c r="G21" s="8"/>
      <c r="H21" s="12" t="str">
        <f t="shared" ca="1" si="0"/>
        <v>Incomplete</v>
      </c>
      <c r="I21" s="1">
        <v>1</v>
      </c>
    </row>
    <row r="22" spans="2:9" ht="90" x14ac:dyDescent="0.2">
      <c r="B22" s="1">
        <v>1511943</v>
      </c>
      <c r="C22" s="3" t="s">
        <v>42</v>
      </c>
      <c r="D22" s="11" t="s">
        <v>43</v>
      </c>
      <c r="E22" s="4"/>
      <c r="F22" s="7" t="s">
        <v>19</v>
      </c>
      <c r="G22" s="8"/>
      <c r="H22" s="12" t="str">
        <f t="shared" ca="1" si="0"/>
        <v>Incomplete</v>
      </c>
      <c r="I22" s="1">
        <v>0</v>
      </c>
    </row>
    <row r="23" spans="2:9" ht="60" x14ac:dyDescent="0.2">
      <c r="B23" s="1">
        <v>1511944</v>
      </c>
      <c r="C23" s="3" t="s">
        <v>44</v>
      </c>
      <c r="D23" s="11" t="s">
        <v>45</v>
      </c>
      <c r="E23" s="4"/>
      <c r="F23" s="7" t="s">
        <v>19</v>
      </c>
      <c r="G23" s="8"/>
      <c r="H23" s="12" t="str">
        <f t="shared" ca="1" si="0"/>
        <v>Incomplete</v>
      </c>
      <c r="I23" s="1">
        <v>1</v>
      </c>
    </row>
    <row r="24" spans="2:9" ht="60" x14ac:dyDescent="0.2">
      <c r="B24" s="1">
        <v>1511945</v>
      </c>
      <c r="C24" s="3" t="s">
        <v>46</v>
      </c>
      <c r="D24" s="11" t="s">
        <v>47</v>
      </c>
      <c r="E24" s="4"/>
      <c r="F24" s="7" t="s">
        <v>19</v>
      </c>
      <c r="G24" s="8"/>
      <c r="H24" s="12" t="str">
        <f t="shared" ca="1" si="0"/>
        <v>Incomplete</v>
      </c>
      <c r="I24" s="1">
        <v>0</v>
      </c>
    </row>
    <row r="25" spans="2:9" ht="90" x14ac:dyDescent="0.2">
      <c r="B25" s="1">
        <v>1511946</v>
      </c>
      <c r="C25" s="3" t="s">
        <v>48</v>
      </c>
      <c r="D25" s="11" t="s">
        <v>49</v>
      </c>
      <c r="E25" s="4"/>
      <c r="F25" s="7" t="s">
        <v>19</v>
      </c>
      <c r="G25" s="8"/>
      <c r="H25" s="12" t="str">
        <f t="shared" ca="1" si="0"/>
        <v>Incomplete</v>
      </c>
      <c r="I25" s="1">
        <v>1</v>
      </c>
    </row>
    <row r="26" spans="2:9" ht="75" x14ac:dyDescent="0.2">
      <c r="B26" s="1">
        <v>1511947</v>
      </c>
      <c r="C26" s="3" t="s">
        <v>50</v>
      </c>
      <c r="D26" s="11" t="s">
        <v>51</v>
      </c>
      <c r="E26" s="4"/>
      <c r="F26" s="7" t="s">
        <v>19</v>
      </c>
      <c r="G26" s="8"/>
      <c r="H26" s="12" t="str">
        <f t="shared" ca="1" si="0"/>
        <v>Incomplete</v>
      </c>
      <c r="I26" s="1">
        <v>0</v>
      </c>
    </row>
    <row r="27" spans="2:9" ht="75" x14ac:dyDescent="0.2">
      <c r="B27" s="1">
        <v>1511948</v>
      </c>
      <c r="C27" s="3" t="s">
        <v>52</v>
      </c>
      <c r="D27" s="11" t="s">
        <v>53</v>
      </c>
      <c r="E27" s="4"/>
      <c r="F27" s="7" t="s">
        <v>19</v>
      </c>
      <c r="G27" s="8"/>
      <c r="H27" s="12" t="str">
        <f t="shared" ca="1" si="0"/>
        <v>Incomplete</v>
      </c>
      <c r="I27" s="1">
        <v>1</v>
      </c>
    </row>
    <row r="28" spans="2:9" ht="27" customHeight="1" x14ac:dyDescent="0.2">
      <c r="B28">
        <v>-1</v>
      </c>
      <c r="C28" s="49">
        <f>COUNTIF(I11:I27,"&lt;&gt;-1")</f>
        <v>17</v>
      </c>
      <c r="D28" s="50"/>
      <c r="E28" s="10"/>
      <c r="F28" s="51">
        <f ca="1">IF(C28=0,1,(COUNTIF(H11:H27,TRUE)+COUNTIF(H11:H27,"Complete")) / (C28))</f>
        <v>0</v>
      </c>
      <c r="G28" s="50"/>
      <c r="H28" s="9"/>
    </row>
  </sheetData>
  <sheetProtection password="E36C" sheet="1" objects="1" scenarios="1" insertHyperlinks="0"/>
  <mergeCells count="2">
    <mergeCell ref="C28:D28"/>
    <mergeCell ref="F28:G28"/>
  </mergeCells>
  <conditionalFormatting sqref="C11:G27">
    <cfRule type="expression" dxfId="5" priority="1">
      <formula>$I11=1</formula>
    </cfRule>
  </conditionalFormatting>
  <conditionalFormatting sqref="H11:H27">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
  <sheetData>
    <row r="1" spans="1:1" x14ac:dyDescent="0.2">
      <c r="A1"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Summary</vt:lpstr>
      <vt:lpst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2025-04-10T20:32:30Z</dcterms:created>
  <dcterms:modified xsi:type="dcterms:W3CDTF">2025-05-20T13:49:40Z</dcterms:modified>
  <cp:category/>
</cp:coreProperties>
</file>