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026A-LAB_SUPP Laboratory Supplies-Controlled Substances\Posting\Bid\"/>
    </mc:Choice>
  </mc:AlternateContent>
  <xr:revisionPtr revIDLastSave="0" documentId="8_{6B228E9F-F0D5-478E-A390-49DCAB79D518}" xr6:coauthVersionLast="47" xr6:coauthVersionMax="47" xr10:uidLastSave="{00000000-0000-0000-0000-000000000000}"/>
  <workbookProtection lockStructure="1"/>
  <bookViews>
    <workbookView xWindow="-26385" yWindow="2280" windowWidth="21600" windowHeight="11295" xr2:uid="{00000000-000D-0000-FFFF-FFFF00000000}"/>
  </bookViews>
  <sheets>
    <sheet name="Instructions" sheetId="1" r:id="rId1"/>
    <sheet name="Summary" sheetId="2" r:id="rId2"/>
    <sheet name="1" sheetId="3" r:id="rId3"/>
    <sheet name="Response Options (hidden)" sheetId="4" state="veryHidden"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F18" i="3" s="1"/>
  <c r="E11" i="2" s="1"/>
  <c r="H17" i="3"/>
  <c r="H16" i="3"/>
  <c r="H15" i="3"/>
  <c r="H14" i="3"/>
  <c r="H13" i="3"/>
  <c r="H12" i="3"/>
  <c r="H11" i="3"/>
  <c r="BA12" i="2" l="1"/>
  <c r="AS12" i="2"/>
  <c r="AK12" i="2"/>
  <c r="AC12" i="2"/>
  <c r="U12" i="2"/>
  <c r="M12" i="2"/>
  <c r="AJ12" i="2"/>
  <c r="AY12" i="2"/>
  <c r="AQ12" i="2"/>
  <c r="AI12" i="2"/>
  <c r="AA12" i="2"/>
  <c r="S12" i="2"/>
  <c r="K12" i="2"/>
  <c r="AW12" i="2"/>
  <c r="AG12" i="2"/>
  <c r="Q12" i="2"/>
  <c r="V12" i="2"/>
  <c r="AR12" i="2"/>
  <c r="AX12" i="2"/>
  <c r="AP12" i="2"/>
  <c r="AH12" i="2"/>
  <c r="Z12" i="2"/>
  <c r="R12" i="2"/>
  <c r="J12" i="2"/>
  <c r="AO12" i="2"/>
  <c r="Y12" i="2"/>
  <c r="I12" i="2"/>
  <c r="AZ12" i="2"/>
  <c r="AB12" i="2"/>
  <c r="BD12" i="2"/>
  <c r="AV12" i="2"/>
  <c r="AN12" i="2"/>
  <c r="AF12" i="2"/>
  <c r="X12" i="2"/>
  <c r="P12" i="2"/>
  <c r="H12" i="2"/>
  <c r="AT12" i="2"/>
  <c r="AD12" i="2"/>
  <c r="N12" i="2"/>
  <c r="T12" i="2"/>
  <c r="BC12" i="2"/>
  <c r="AU12" i="2"/>
  <c r="AM12" i="2"/>
  <c r="AE12" i="2"/>
  <c r="W12" i="2"/>
  <c r="O12" i="2"/>
  <c r="G12" i="2"/>
  <c r="BB12" i="2"/>
  <c r="AL12" i="2"/>
  <c r="L12" i="2"/>
  <c r="C11" i="2"/>
  <c r="C14" i="2" s="1"/>
  <c r="E14" i="2" s="1"/>
  <c r="BF11" i="2"/>
  <c r="AW15" i="2" l="1"/>
  <c r="AO15" i="2"/>
  <c r="AG15" i="2"/>
  <c r="Y15" i="2"/>
  <c r="Q15" i="2"/>
  <c r="I15" i="2"/>
  <c r="BC15" i="2"/>
  <c r="AU15" i="2"/>
  <c r="AM15" i="2"/>
  <c r="AE15" i="2"/>
  <c r="W15" i="2"/>
  <c r="O15" i="2"/>
  <c r="G15" i="2"/>
  <c r="AF15" i="2"/>
  <c r="BB15" i="2"/>
  <c r="AT15" i="2"/>
  <c r="AL15" i="2"/>
  <c r="AD15" i="2"/>
  <c r="V15" i="2"/>
  <c r="N15" i="2"/>
  <c r="AV15" i="2"/>
  <c r="BA15" i="2"/>
  <c r="AS15" i="2"/>
  <c r="AK15" i="2"/>
  <c r="AC15" i="2"/>
  <c r="U15" i="2"/>
  <c r="M15" i="2"/>
  <c r="BD15" i="2"/>
  <c r="AZ15" i="2"/>
  <c r="AR15" i="2"/>
  <c r="AJ15" i="2"/>
  <c r="AB15" i="2"/>
  <c r="T15" i="2"/>
  <c r="L15" i="2"/>
  <c r="AP15" i="2"/>
  <c r="AH15" i="2"/>
  <c r="R15" i="2"/>
  <c r="AN15" i="2"/>
  <c r="P15" i="2"/>
  <c r="AY15" i="2"/>
  <c r="AQ15" i="2"/>
  <c r="AI15" i="2"/>
  <c r="AA15" i="2"/>
  <c r="S15" i="2"/>
  <c r="K15" i="2"/>
  <c r="AX15" i="2"/>
  <c r="Z15" i="2"/>
  <c r="J15" i="2"/>
  <c r="X15" i="2"/>
  <c r="H15" i="2"/>
</calcChain>
</file>

<file path=xl/sharedStrings.xml><?xml version="1.0" encoding="utf-8"?>
<sst xmlns="http://schemas.openxmlformats.org/spreadsheetml/2006/main" count="42" uniqueCount="34">
  <si>
    <t>a352de153323347d2ca4551da7e737295384d766bd22ab0f6df977042c21775fb7572f3f152ccc36066c73761c4b32089c8300a3100a6c570c64d7c790eba56awjp5d26u72ENOJoNlEt6M5+zgfaKo+HudNgjRJv4MjTYerqfiNbib9cUo9n8Sphw</t>
  </si>
  <si>
    <t>Appendix C - Questionnaire (Q-18DL)</t>
  </si>
  <si>
    <t>Products identified within this questionnaire for discounts shall also be listed within Appendix B2 - Product Offering upon bid submission to be made available for purchase.
Provided responses will assist the evaluation committee in assessing your proposal in relation to the Evaluation Criteria for this solicitation.</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</si>
  <si>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</si>
  <si>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</si>
  <si>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</si>
  <si>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</si>
  <si>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</si>
  <si>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</si>
  <si>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</si>
  <si>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</si>
  <si>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</si>
  <si>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</si>
  <si>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Product Discounts and Evaluation Criteria</t>
  </si>
  <si>
    <t>#</t>
  </si>
  <si>
    <t>Question</t>
  </si>
  <si>
    <t>Response</t>
  </si>
  <si>
    <t>Comment</t>
  </si>
  <si>
    <t>Status</t>
  </si>
  <si>
    <t>-</t>
  </si>
  <si>
    <t>1.0.1</t>
  </si>
  <si>
    <t xml:space="preserve">
Do you offer any additional product discount(s)? (i.e. bulk quantity). If so, please explain.
</t>
  </si>
  <si>
    <t>1.0.2</t>
  </si>
  <si>
    <t xml:space="preserve">
Please describe your business capability. How has your business demonstrated experience, established reputation, and financial resources to meet the technical specifications. Please identify how your business provides the necessary service support capability to meet statewide needs including attentive customer service and sales response times, phone/online ordering capabilities, billing/shipping conflict resolution, and compliance management.
</t>
  </si>
  <si>
    <t>1.0.3</t>
  </si>
  <si>
    <t xml:space="preserve">
Please describe your resources capability. Does your business have the resources, available products, personnel, distribution resources, and facilities, to meet requirements for controlled substances and supplies, including back-order issues, packaging and delivery, inspection and rejection, returns, and test samples? How long does it usually take to receive an item, once ordered?
</t>
  </si>
  <si>
    <t>1.0.4</t>
  </si>
  <si>
    <t xml:space="preserve">
What is your response time to customer service inquiries? How can our contract users reach you for concerns?
</t>
  </si>
  <si>
    <t>1.0.5</t>
  </si>
  <si>
    <t xml:space="preserve">
Is your business accredited (e.g. to ISO 17034 and/or ISO 17025)? What is your scope of accreditation?
</t>
  </si>
  <si>
    <t>1.0.6</t>
  </si>
  <si>
    <t xml:space="preserve">
Do you have Material Safety Data Sheets (MSDS) for all compounds bid? Please provide information for where contract users can find these sheets online.
</t>
  </si>
  <si>
    <t>1.0.7</t>
  </si>
  <si>
    <t xml:space="preserve">
A Certificate of Analysis (CoA) must be readily available (online or sent with the product) for all reference standard materials. How does your business provide CoAs?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</si>
</sst>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4"/>
      <color rgb="FF404040"/>
      <name val="Arial"/>
    </font>
    <font>
      <b/>
      <sz val="12"/>
      <color rgb="FFFFFFFF"/>
      <name val="Arial"/>
    </font>
    <font>
      <b/>
      <sz val="14"/>
      <color rgb="FFFFFFFF"/>
      <name val="Arial"/>
    </font>
    <font>
      <sz val="12"/>
      <color rgb="FFFFFFFF"/>
      <name val="Arial"/>
    </font>
  </fonts>
  <fills count="6">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s>
  <borders count="22">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4" fillId="4" borderId="4" xfId="0" applyFont="1" applyFill="1" applyBorder="1" applyAlignment="1">
      <alignment horizontal="center" vertical="center"/>
    </xf>
    <xf numFmtId="165" fontId="4" fillId="4" borderId="4"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0" xfId="0" applyFont="1" applyFill="1" applyAlignment="1">
      <alignment horizontal="center" vertical="center" wrapText="1"/>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166" fontId="4" fillId="4" borderId="4" xfId="0" applyNumberFormat="1" applyFont="1" applyFill="1" applyBorder="1" applyAlignment="1">
      <alignment horizontal="center" vertical="center"/>
    </xf>
  </cellXfs>
  <cellStyles count="1">
    <cellStyle name="Normal" xfId="0" builtinId="0"/>
  </cellStyles>
  <dxfs count="1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8" spans="2:5" ht="32.1" customHeight="1" x14ac:dyDescent="0.2">
      <c r="B8" s="35" t="s">
        <v>1</v>
      </c>
      <c r="C8" s="36"/>
      <c r="D8" s="36"/>
      <c r="E8" s="36"/>
    </row>
    <row r="10" spans="2:5" ht="90" customHeight="1" x14ac:dyDescent="0.2">
      <c r="B10" s="37" t="s">
        <v>2</v>
      </c>
      <c r="C10" s="36"/>
      <c r="D10" s="36"/>
      <c r="E10" s="36"/>
    </row>
    <row r="12" spans="2:5" ht="27.75" x14ac:dyDescent="0.2">
      <c r="B12" s="2" t="s">
        <v>3</v>
      </c>
    </row>
    <row r="14" spans="2:5" ht="409.6" customHeight="1" x14ac:dyDescent="0.2">
      <c r="B14" s="38" t="s">
        <v>4</v>
      </c>
      <c r="C14" s="38"/>
      <c r="D14" s="38"/>
      <c r="E14" s="38"/>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6</v>
      </c>
    </row>
    <row r="10" spans="2:58" ht="32.1" customHeight="1" x14ac:dyDescent="0.2">
      <c r="B10" s="5" t="s">
        <v>7</v>
      </c>
      <c r="C10" s="5" t="s">
        <v>8</v>
      </c>
      <c r="D10" s="5" t="s">
        <v>9</v>
      </c>
      <c r="E10" s="5" t="s">
        <v>10</v>
      </c>
      <c r="F10" s="48" t="s">
        <v>11</v>
      </c>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5" t="s">
        <v>12</v>
      </c>
    </row>
    <row r="11" spans="2:58" x14ac:dyDescent="0.2">
      <c r="B11" s="39">
        <v>1</v>
      </c>
      <c r="C11" s="40">
        <f>'1'!C18</f>
        <v>7</v>
      </c>
      <c r="D11" s="40"/>
      <c r="E11" s="40">
        <f ca="1">'1'!F18</f>
        <v>0</v>
      </c>
      <c r="F11" s="13"/>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8"/>
      <c r="BF11" s="41" t="str">
        <f ca="1">IF(E11= 1, "Complete: no errors",IF(COUNTIF(INDIRECT("'"&amp;B11:B13&amp;"'!H11:H12"),"*"&amp;"response"&amp;"*"),"Errors present","No errors"))</f>
        <v>No errors</v>
      </c>
    </row>
    <row r="12" spans="2:58" x14ac:dyDescent="0.2">
      <c r="B12" s="39"/>
      <c r="C12" s="40"/>
      <c r="D12" s="40"/>
      <c r="E12" s="40"/>
      <c r="F12" s="14"/>
      <c r="G12" s="21" t="b">
        <f ca="1">E11 &gt;= 0.02</f>
        <v>0</v>
      </c>
      <c r="H12" s="22" t="b">
        <f ca="1">E11 &gt;= 0.04</f>
        <v>0</v>
      </c>
      <c r="I12" s="22" t="b">
        <f ca="1">E11 &gt;= 0.06</f>
        <v>0</v>
      </c>
      <c r="J12" s="22" t="b">
        <f ca="1">E11 &gt;= 0.08</f>
        <v>0</v>
      </c>
      <c r="K12" s="22" t="b">
        <f ca="1">E11 &gt;= 0.1</f>
        <v>0</v>
      </c>
      <c r="L12" s="22" t="b">
        <f ca="1">E11 &gt;= 0.12</f>
        <v>0</v>
      </c>
      <c r="M12" s="22" t="b">
        <f ca="1">E11 &gt;= 0.14</f>
        <v>0</v>
      </c>
      <c r="N12" s="22" t="b">
        <f ca="1">E11 &gt;= 0.16</f>
        <v>0</v>
      </c>
      <c r="O12" s="22" t="b">
        <f ca="1">E11 &gt;= 0.18</f>
        <v>0</v>
      </c>
      <c r="P12" s="22" t="b">
        <f ca="1">E11 &gt;= 0.2</f>
        <v>0</v>
      </c>
      <c r="Q12" s="22" t="b">
        <f ca="1">E11 &gt;= 0.22</f>
        <v>0</v>
      </c>
      <c r="R12" s="22" t="b">
        <f ca="1">E11 &gt;= 0.24</f>
        <v>0</v>
      </c>
      <c r="S12" s="22" t="b">
        <f ca="1">E11 &gt;= 0.26</f>
        <v>0</v>
      </c>
      <c r="T12" s="22" t="b">
        <f ca="1">E11 &gt;= 0.28</f>
        <v>0</v>
      </c>
      <c r="U12" s="22" t="b">
        <f ca="1">E11 &gt;= 0.3</f>
        <v>0</v>
      </c>
      <c r="V12" s="22" t="b">
        <f ca="1">E11 &gt;= 0.32</f>
        <v>0</v>
      </c>
      <c r="W12" s="22" t="b">
        <f ca="1">E11 &gt;= 0.34</f>
        <v>0</v>
      </c>
      <c r="X12" s="22" t="b">
        <f ca="1">E11 &gt;= 0.36</f>
        <v>0</v>
      </c>
      <c r="Y12" s="22" t="b">
        <f ca="1">E11 &gt;= 0.38</f>
        <v>0</v>
      </c>
      <c r="Z12" s="22" t="b">
        <f ca="1">E11 &gt;= 0.4</f>
        <v>0</v>
      </c>
      <c r="AA12" s="22" t="b">
        <f ca="1">E11 &gt;= 0.42</f>
        <v>0</v>
      </c>
      <c r="AB12" s="22" t="b">
        <f ca="1">E11 &gt;= 0.44</f>
        <v>0</v>
      </c>
      <c r="AC12" s="22" t="b">
        <f ca="1">E11 &gt;= 0.46</f>
        <v>0</v>
      </c>
      <c r="AD12" s="22" t="b">
        <f ca="1">E11 &gt;= 0.48</f>
        <v>0</v>
      </c>
      <c r="AE12" s="22" t="b">
        <f ca="1">E11 &gt;= 0.5</f>
        <v>0</v>
      </c>
      <c r="AF12" s="22" t="b">
        <f ca="1">E11 &gt;= 0.52</f>
        <v>0</v>
      </c>
      <c r="AG12" s="22" t="b">
        <f ca="1">E11 &gt;= 0.54</f>
        <v>0</v>
      </c>
      <c r="AH12" s="22" t="b">
        <f ca="1">E11 &gt;= 0.56</f>
        <v>0</v>
      </c>
      <c r="AI12" s="22" t="b">
        <f ca="1">E11 &gt;= 0.58</f>
        <v>0</v>
      </c>
      <c r="AJ12" s="22" t="b">
        <f ca="1">E11 &gt;= 0.6</f>
        <v>0</v>
      </c>
      <c r="AK12" s="22" t="b">
        <f ca="1">E11 &gt;= 0.62</f>
        <v>0</v>
      </c>
      <c r="AL12" s="22" t="b">
        <f ca="1">E11 &gt;= 0.64</f>
        <v>0</v>
      </c>
      <c r="AM12" s="22" t="b">
        <f ca="1">E11 &gt;= 0.66</f>
        <v>0</v>
      </c>
      <c r="AN12" s="22" t="b">
        <f ca="1">E11 &gt;= 0.68</f>
        <v>0</v>
      </c>
      <c r="AO12" s="22" t="b">
        <f ca="1">E11 &gt;= 0.7</f>
        <v>0</v>
      </c>
      <c r="AP12" s="22" t="b">
        <f ca="1">E11 &gt;= 0.72</f>
        <v>0</v>
      </c>
      <c r="AQ12" s="22" t="b">
        <f ca="1">E11 &gt;= 0.74</f>
        <v>0</v>
      </c>
      <c r="AR12" s="22" t="b">
        <f ca="1">E11 &gt;= 0.76</f>
        <v>0</v>
      </c>
      <c r="AS12" s="22" t="b">
        <f ca="1">E11 &gt;= 0.78</f>
        <v>0</v>
      </c>
      <c r="AT12" s="22" t="b">
        <f ca="1">E11 &gt;= 0.8</f>
        <v>0</v>
      </c>
      <c r="AU12" s="22" t="b">
        <f ca="1">E11 &gt;= 0.82</f>
        <v>0</v>
      </c>
      <c r="AV12" s="22" t="b">
        <f ca="1">E11 &gt;= 0.84</f>
        <v>0</v>
      </c>
      <c r="AW12" s="22" t="b">
        <f ca="1">E11 &gt;= 0.86</f>
        <v>0</v>
      </c>
      <c r="AX12" s="22" t="b">
        <f ca="1">E11 &gt;= 0.88</f>
        <v>0</v>
      </c>
      <c r="AY12" s="22" t="b">
        <f ca="1">E11 &gt;= 0.9</f>
        <v>0</v>
      </c>
      <c r="AZ12" s="22" t="b">
        <f ca="1">E11 &gt;= 0.92</f>
        <v>0</v>
      </c>
      <c r="BA12" s="22" t="b">
        <f ca="1">E11 &gt;= 0.94</f>
        <v>0</v>
      </c>
      <c r="BB12" s="22" t="b">
        <f ca="1">E11 &gt;= 0.96</f>
        <v>0</v>
      </c>
      <c r="BC12" s="22" t="b">
        <f ca="1">E11 &gt;= 0.98</f>
        <v>0</v>
      </c>
      <c r="BD12" s="23" t="b">
        <f ca="1">E11 &gt;= 1</f>
        <v>0</v>
      </c>
      <c r="BE12" s="19"/>
      <c r="BF12" s="41"/>
    </row>
    <row r="13" spans="2:58" x14ac:dyDescent="0.2">
      <c r="B13" s="39"/>
      <c r="C13" s="40"/>
      <c r="D13" s="40"/>
      <c r="E13" s="40"/>
      <c r="F13" s="15"/>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0"/>
      <c r="BF13" s="41"/>
    </row>
    <row r="14" spans="2:58" ht="18" x14ac:dyDescent="0.2">
      <c r="B14" s="42" t="s">
        <v>5</v>
      </c>
      <c r="C14" s="44">
        <f>SUM(C11:C13)</f>
        <v>7</v>
      </c>
      <c r="D14" s="44"/>
      <c r="E14" s="44">
        <f ca="1">IF($C$14=0,1,SUMPRODUCT(C11:C13, E11:E13) / $C$14)</f>
        <v>0</v>
      </c>
      <c r="F14" s="24"/>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6"/>
      <c r="BF14" s="46"/>
    </row>
    <row r="15" spans="2:58" ht="18" x14ac:dyDescent="0.2">
      <c r="B15" s="43"/>
      <c r="C15" s="45"/>
      <c r="D15" s="45"/>
      <c r="E15" s="45"/>
      <c r="F15" s="27"/>
      <c r="G15" s="28" t="b">
        <f ca="1">E14 &gt;= 0.02</f>
        <v>0</v>
      </c>
      <c r="H15" s="29" t="b">
        <f ca="1">E14 &gt;= 0.04</f>
        <v>0</v>
      </c>
      <c r="I15" s="29" t="b">
        <f ca="1">E14 &gt;= 0.06</f>
        <v>0</v>
      </c>
      <c r="J15" s="29" t="b">
        <f ca="1">E14 &gt;= 0.08</f>
        <v>0</v>
      </c>
      <c r="K15" s="29" t="b">
        <f ca="1">E14 &gt;= 0.1</f>
        <v>0</v>
      </c>
      <c r="L15" s="29" t="b">
        <f ca="1">E14 &gt;= 0.12</f>
        <v>0</v>
      </c>
      <c r="M15" s="29" t="b">
        <f ca="1">E14 &gt;= 0.14</f>
        <v>0</v>
      </c>
      <c r="N15" s="29" t="b">
        <f ca="1">E14 &gt;= 0.16</f>
        <v>0</v>
      </c>
      <c r="O15" s="29" t="b">
        <f ca="1">E14 &gt;= 0.18</f>
        <v>0</v>
      </c>
      <c r="P15" s="29" t="b">
        <f ca="1">E14 &gt;= 0.2</f>
        <v>0</v>
      </c>
      <c r="Q15" s="29" t="b">
        <f ca="1">E14 &gt;= 0.22</f>
        <v>0</v>
      </c>
      <c r="R15" s="29" t="b">
        <f ca="1">E14 &gt;= 0.24</f>
        <v>0</v>
      </c>
      <c r="S15" s="29" t="b">
        <f ca="1">E14 &gt;= 0.26</f>
        <v>0</v>
      </c>
      <c r="T15" s="29" t="b">
        <f ca="1">E14 &gt;= 0.28</f>
        <v>0</v>
      </c>
      <c r="U15" s="29" t="b">
        <f ca="1">E14 &gt;= 0.3</f>
        <v>0</v>
      </c>
      <c r="V15" s="29" t="b">
        <f ca="1">E14 &gt;= 0.32</f>
        <v>0</v>
      </c>
      <c r="W15" s="29" t="b">
        <f ca="1">E14 &gt;= 0.34</f>
        <v>0</v>
      </c>
      <c r="X15" s="29" t="b">
        <f ca="1">E14 &gt;= 0.36</f>
        <v>0</v>
      </c>
      <c r="Y15" s="29" t="b">
        <f ca="1">E14 &gt;= 0.38</f>
        <v>0</v>
      </c>
      <c r="Z15" s="29" t="b">
        <f ca="1">E14 &gt;= 0.4</f>
        <v>0</v>
      </c>
      <c r="AA15" s="29" t="b">
        <f ca="1">E14 &gt;= 0.42</f>
        <v>0</v>
      </c>
      <c r="AB15" s="29" t="b">
        <f ca="1">E14 &gt;= 0.44</f>
        <v>0</v>
      </c>
      <c r="AC15" s="29" t="b">
        <f ca="1">E14 &gt;= 0.46</f>
        <v>0</v>
      </c>
      <c r="AD15" s="29" t="b">
        <f ca="1">E14 &gt;= 0.48</f>
        <v>0</v>
      </c>
      <c r="AE15" s="29" t="b">
        <f ca="1">E14 &gt;= 0.5</f>
        <v>0</v>
      </c>
      <c r="AF15" s="29" t="b">
        <f ca="1">E14 &gt;= 0.52</f>
        <v>0</v>
      </c>
      <c r="AG15" s="29" t="b">
        <f ca="1">E14 &gt;= 0.54</f>
        <v>0</v>
      </c>
      <c r="AH15" s="29" t="b">
        <f ca="1">E14 &gt;= 0.56</f>
        <v>0</v>
      </c>
      <c r="AI15" s="29" t="b">
        <f ca="1">E14 &gt;= 0.58</f>
        <v>0</v>
      </c>
      <c r="AJ15" s="29" t="b">
        <f ca="1">E14 &gt;= 0.6</f>
        <v>0</v>
      </c>
      <c r="AK15" s="29" t="b">
        <f ca="1">E14 &gt;= 0.62</f>
        <v>0</v>
      </c>
      <c r="AL15" s="29" t="b">
        <f ca="1">E14 &gt;= 0.64</f>
        <v>0</v>
      </c>
      <c r="AM15" s="29" t="b">
        <f ca="1">E14 &gt;= 0.66</f>
        <v>0</v>
      </c>
      <c r="AN15" s="29" t="b">
        <f ca="1">E14 &gt;= 0.68</f>
        <v>0</v>
      </c>
      <c r="AO15" s="29" t="b">
        <f ca="1">E14 &gt;= 0.7</f>
        <v>0</v>
      </c>
      <c r="AP15" s="29" t="b">
        <f ca="1">E14 &gt;= 0.72</f>
        <v>0</v>
      </c>
      <c r="AQ15" s="29" t="b">
        <f ca="1">E14 &gt;= 0.74</f>
        <v>0</v>
      </c>
      <c r="AR15" s="29" t="b">
        <f ca="1">E14 &gt;= 0.76</f>
        <v>0</v>
      </c>
      <c r="AS15" s="29" t="b">
        <f ca="1">E14 &gt;= 0.78</f>
        <v>0</v>
      </c>
      <c r="AT15" s="29" t="b">
        <f ca="1">E14 &gt;= 0.8</f>
        <v>0</v>
      </c>
      <c r="AU15" s="29" t="b">
        <f ca="1">E14 &gt;= 0.82</f>
        <v>0</v>
      </c>
      <c r="AV15" s="29" t="b">
        <f ca="1">E14 &gt;= 0.84</f>
        <v>0</v>
      </c>
      <c r="AW15" s="29" t="b">
        <f ca="1">E14 &gt;= 0.86</f>
        <v>0</v>
      </c>
      <c r="AX15" s="29" t="b">
        <f ca="1">E14 &gt;= 0.88</f>
        <v>0</v>
      </c>
      <c r="AY15" s="29" t="b">
        <f ca="1">E14 &gt;= 0.9</f>
        <v>0</v>
      </c>
      <c r="AZ15" s="29" t="b">
        <f ca="1">E14 &gt;= 0.92</f>
        <v>0</v>
      </c>
      <c r="BA15" s="29" t="b">
        <f ca="1">E14 &gt;= 0.94</f>
        <v>0</v>
      </c>
      <c r="BB15" s="29" t="b">
        <f ca="1">E14 &gt;= 0.96</f>
        <v>0</v>
      </c>
      <c r="BC15" s="29" t="b">
        <f ca="1">E14 &gt;= 0.98</f>
        <v>0</v>
      </c>
      <c r="BD15" s="30" t="b">
        <f ca="1">E14 &gt;= 1</f>
        <v>0</v>
      </c>
      <c r="BE15" s="31"/>
      <c r="BF15" s="47"/>
    </row>
    <row r="16" spans="2:58" ht="18" x14ac:dyDescent="0.2">
      <c r="B16" s="43"/>
      <c r="C16" s="45"/>
      <c r="D16" s="45"/>
      <c r="E16" s="45"/>
      <c r="F16" s="32"/>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4"/>
      <c r="BF16" s="47"/>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3" priority="8">
      <formula>OR(IF(ISNUMBER($B11),MOD($B11,2)=1,FALSE),IF(ISNUMBER($B10),MOD($B10,2)=1,FALSE),IF(ISNUMBER($B9),MOD($B9,2)=1,FALSE))</formula>
    </cfRule>
  </conditionalFormatting>
  <conditionalFormatting sqref="E11:E16">
    <cfRule type="expression" dxfId="12" priority="5">
      <formula>TRUE</formula>
    </cfRule>
  </conditionalFormatting>
  <conditionalFormatting sqref="G12:BD12">
    <cfRule type="expression" dxfId="11" priority="1">
      <formula>G$12</formula>
    </cfRule>
    <cfRule type="expression" dxfId="10" priority="2">
      <formula>NOT(G$12)</formula>
    </cfRule>
  </conditionalFormatting>
  <conditionalFormatting sqref="G15:BD15">
    <cfRule type="expression" dxfId="9" priority="3">
      <formula>G$15</formula>
    </cfRule>
    <cfRule type="expression" dxfId="8" priority="4">
      <formula>NOT(G$15)</formula>
    </cfRule>
  </conditionalFormatting>
  <conditionalFormatting sqref="BF11:BF13">
    <cfRule type="expression" dxfId="7" priority="6">
      <formula>$BF11 ="Complete: no errors"</formula>
    </cfRule>
    <cfRule type="expression" dxfId="6"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8"/>
  <sheetViews>
    <sheetView showRowColHeaders="0" workbookViewId="0">
      <pane ySplit="10" topLeftCell="A11" activePane="bottomLeft" state="frozen"/>
      <selection pane="bottomLeft" activeCell="I11" sqref="I11:I17"/>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13</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14</v>
      </c>
      <c r="D10" s="5" t="s">
        <v>15</v>
      </c>
      <c r="E10" s="5" t="s">
        <v>9</v>
      </c>
      <c r="F10" s="6" t="s">
        <v>16</v>
      </c>
      <c r="G10" s="6" t="s">
        <v>17</v>
      </c>
      <c r="H10" s="6" t="s">
        <v>18</v>
      </c>
      <c r="I10" t="s">
        <v>9</v>
      </c>
    </row>
    <row r="11" spans="2:9" ht="60" x14ac:dyDescent="0.2">
      <c r="B11" s="1">
        <v>1539160</v>
      </c>
      <c r="C11" s="3" t="s">
        <v>20</v>
      </c>
      <c r="D11" s="11" t="s">
        <v>21</v>
      </c>
      <c r="E11" s="4"/>
      <c r="F11" s="7" t="s">
        <v>19</v>
      </c>
      <c r="G11" s="8"/>
      <c r="H11" s="12" t="str">
        <f t="shared" ref="H11:H17" ca="1" si="0">IF(AND(
            OR(OFFSET($H11,0,-2) = "-",OFFSET($H11,0,-2) = ""),OFFSET($H11,0,-1) = ""),"Incomplete","Complete")</f>
        <v>Incomplete</v>
      </c>
      <c r="I11" s="1">
        <v>1</v>
      </c>
    </row>
    <row r="12" spans="2:9" ht="120" x14ac:dyDescent="0.2">
      <c r="B12" s="1">
        <v>1539161</v>
      </c>
      <c r="C12" s="3" t="s">
        <v>22</v>
      </c>
      <c r="D12" s="11" t="s">
        <v>23</v>
      </c>
      <c r="E12" s="4"/>
      <c r="F12" s="7" t="s">
        <v>19</v>
      </c>
      <c r="G12" s="8"/>
      <c r="H12" s="12" t="str">
        <f t="shared" ca="1" si="0"/>
        <v>Incomplete</v>
      </c>
      <c r="I12" s="1">
        <v>0</v>
      </c>
    </row>
    <row r="13" spans="2:9" ht="105" x14ac:dyDescent="0.2">
      <c r="B13" s="1">
        <v>1539162</v>
      </c>
      <c r="C13" s="3" t="s">
        <v>24</v>
      </c>
      <c r="D13" s="11" t="s">
        <v>25</v>
      </c>
      <c r="E13" s="4"/>
      <c r="F13" s="7" t="s">
        <v>19</v>
      </c>
      <c r="G13" s="8"/>
      <c r="H13" s="12" t="str">
        <f t="shared" ca="1" si="0"/>
        <v>Incomplete</v>
      </c>
      <c r="I13" s="1">
        <v>1</v>
      </c>
    </row>
    <row r="14" spans="2:9" ht="60" x14ac:dyDescent="0.2">
      <c r="B14" s="1">
        <v>1539164</v>
      </c>
      <c r="C14" s="3" t="s">
        <v>26</v>
      </c>
      <c r="D14" s="11" t="s">
        <v>27</v>
      </c>
      <c r="E14" s="4"/>
      <c r="F14" s="7" t="s">
        <v>19</v>
      </c>
      <c r="G14" s="8"/>
      <c r="H14" s="12" t="str">
        <f t="shared" ca="1" si="0"/>
        <v>Incomplete</v>
      </c>
      <c r="I14" s="1">
        <v>0</v>
      </c>
    </row>
    <row r="15" spans="2:9" ht="60" x14ac:dyDescent="0.2">
      <c r="B15" s="1">
        <v>1554018</v>
      </c>
      <c r="C15" s="3" t="s">
        <v>28</v>
      </c>
      <c r="D15" s="11" t="s">
        <v>29</v>
      </c>
      <c r="E15" s="4"/>
      <c r="F15" s="7" t="s">
        <v>19</v>
      </c>
      <c r="G15" s="8"/>
      <c r="H15" s="12" t="str">
        <f t="shared" ca="1" si="0"/>
        <v>Incomplete</v>
      </c>
      <c r="I15" s="1">
        <v>1</v>
      </c>
    </row>
    <row r="16" spans="2:9" ht="60" x14ac:dyDescent="0.2">
      <c r="B16" s="1">
        <v>1555410</v>
      </c>
      <c r="C16" s="3" t="s">
        <v>30</v>
      </c>
      <c r="D16" s="11" t="s">
        <v>31</v>
      </c>
      <c r="E16" s="4"/>
      <c r="F16" s="7" t="s">
        <v>19</v>
      </c>
      <c r="G16" s="8"/>
      <c r="H16" s="12" t="str">
        <f t="shared" ca="1" si="0"/>
        <v>Incomplete</v>
      </c>
      <c r="I16" s="1">
        <v>0</v>
      </c>
    </row>
    <row r="17" spans="2:9" ht="75" x14ac:dyDescent="0.2">
      <c r="B17" s="1">
        <v>1555411</v>
      </c>
      <c r="C17" s="3" t="s">
        <v>32</v>
      </c>
      <c r="D17" s="11" t="s">
        <v>33</v>
      </c>
      <c r="E17" s="4"/>
      <c r="F17" s="7" t="s">
        <v>19</v>
      </c>
      <c r="G17" s="8"/>
      <c r="H17" s="12" t="str">
        <f t="shared" ca="1" si="0"/>
        <v>Incomplete</v>
      </c>
      <c r="I17" s="1">
        <v>1</v>
      </c>
    </row>
    <row r="18" spans="2:9" ht="27" customHeight="1" x14ac:dyDescent="0.2">
      <c r="B18">
        <v>-1</v>
      </c>
      <c r="C18" s="49">
        <f>COUNTIF(I11:I17,"&lt;&gt;-1")</f>
        <v>7</v>
      </c>
      <c r="D18" s="50"/>
      <c r="E18" s="10"/>
      <c r="F18" s="51">
        <f ca="1">IF(C18=0,1,(COUNTIF(H11:H17,TRUE)+COUNTIF(H11:H17,"Complete")) / (C18))</f>
        <v>0</v>
      </c>
      <c r="G18" s="50"/>
      <c r="H18" s="9"/>
    </row>
  </sheetData>
  <sheetProtection password="E36C" sheet="1" objects="1" scenarios="1" insertHyperlinks="0"/>
  <mergeCells count="2">
    <mergeCell ref="C18:D18"/>
    <mergeCell ref="F18:G18"/>
  </mergeCells>
  <conditionalFormatting sqref="C11:G17">
    <cfRule type="expression" dxfId="5" priority="1">
      <formula>$I11=1</formula>
    </cfRule>
  </conditionalFormatting>
  <conditionalFormatting sqref="H11:H17">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
  <sheetData>
    <row r="1" spans="1:1" x14ac:dyDescent="0.2">
      <c r="A1"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Summary</vt:lpstr>
      <vt:lpst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2025-06-11T13:20:21Z</dcterms:created>
  <dcterms:modified xsi:type="dcterms:W3CDTF">2025-07-01T12:38:27Z</dcterms:modified>
  <cp:category/>
</cp:coreProperties>
</file>