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4\GSS24763A-CNA Central Nonprofit Agencies\Posting\Bid\"/>
    </mc:Choice>
  </mc:AlternateContent>
  <xr:revisionPtr revIDLastSave="0" documentId="13_ncr:1_{31406B82-FCB0-41A3-960A-0F22BFAE93DA}"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Summary" sheetId="2" r:id="rId2"/>
    <sheet name="1" sheetId="3" r:id="rId3"/>
    <sheet name="2" sheetId="4" r:id="rId4"/>
    <sheet name="Response Options (hidden)" sheetId="5" state="veryHidden" r:id="rId5"/>
  </sheets>
  <definedNames>
    <definedName name="responseOption0">'Response Options (hidden)'!$A$1:$A$2</definedName>
    <definedName name="responseOption1">'Response Options (hidden)'!$D$1:$D$3</definedName>
    <definedName name="responseValidationRulesGroup0">'Response Options (hidden)'!$A$1:$C$3</definedName>
    <definedName name="responseValidationRulesGroup1">'Response Options (hidden)'!$D$1:$F$4</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E3" i="5"/>
  <c r="F2" i="5"/>
  <c r="E2" i="5"/>
  <c r="C2" i="5"/>
  <c r="B2" i="5"/>
  <c r="F1" i="5"/>
  <c r="E1" i="5"/>
  <c r="C1" i="5"/>
  <c r="B1" i="5"/>
  <c r="C18" i="4"/>
  <c r="C14" i="2" s="1"/>
  <c r="H17" i="4"/>
  <c r="H16" i="4"/>
  <c r="H15" i="4"/>
  <c r="H14" i="4"/>
  <c r="H13" i="4"/>
  <c r="H12" i="4"/>
  <c r="H11" i="4"/>
  <c r="C21" i="3"/>
  <c r="C11" i="2" s="1"/>
  <c r="H20" i="3"/>
  <c r="H19" i="3"/>
  <c r="H18" i="3"/>
  <c r="H17" i="3"/>
  <c r="H16" i="3"/>
  <c r="H15" i="3"/>
  <c r="H14" i="3"/>
  <c r="H13" i="3"/>
  <c r="H12" i="3"/>
  <c r="H11" i="3"/>
  <c r="C17" i="2" l="1"/>
  <c r="F18" i="4"/>
  <c r="E14" i="2" s="1"/>
  <c r="AH15" i="2" s="1"/>
  <c r="F21" i="3"/>
  <c r="E11" i="2" s="1"/>
  <c r="AE12" i="2" s="1"/>
  <c r="K15" i="2" l="1"/>
  <c r="AG12" i="2"/>
  <c r="T15" i="2"/>
  <c r="U15" i="2"/>
  <c r="AW12" i="2"/>
  <c r="N12" i="2"/>
  <c r="W15" i="2"/>
  <c r="AS15" i="2"/>
  <c r="AP12" i="2"/>
  <c r="AD12" i="2"/>
  <c r="AJ15" i="2"/>
  <c r="AI15" i="2"/>
  <c r="AE15" i="2"/>
  <c r="Y15" i="2"/>
  <c r="S12" i="2"/>
  <c r="W12" i="2"/>
  <c r="AM15" i="2"/>
  <c r="AG15" i="2"/>
  <c r="AQ12" i="2"/>
  <c r="AM12" i="2"/>
  <c r="X15" i="2"/>
  <c r="AO15" i="2"/>
  <c r="AZ12" i="2"/>
  <c r="AF15" i="2"/>
  <c r="AP15" i="2"/>
  <c r="M12" i="2"/>
  <c r="AC15" i="2"/>
  <c r="AN15" i="2"/>
  <c r="AX15" i="2"/>
  <c r="AH12" i="2"/>
  <c r="S15" i="2"/>
  <c r="N15" i="2"/>
  <c r="AU15" i="2"/>
  <c r="AV15" i="2"/>
  <c r="V15" i="2"/>
  <c r="AW15" i="2"/>
  <c r="AQ15" i="2"/>
  <c r="H12" i="2"/>
  <c r="L12" i="2"/>
  <c r="U12" i="2"/>
  <c r="Z12" i="2"/>
  <c r="AL12" i="2"/>
  <c r="AU12" i="2"/>
  <c r="L15" i="2"/>
  <c r="AD15" i="2"/>
  <c r="BC15" i="2"/>
  <c r="BD15" i="2"/>
  <c r="AL15" i="2"/>
  <c r="J15" i="2"/>
  <c r="AY15" i="2"/>
  <c r="AF12" i="2"/>
  <c r="T12" i="2"/>
  <c r="AC12" i="2"/>
  <c r="AX12" i="2"/>
  <c r="AT12" i="2"/>
  <c r="BC12" i="2"/>
  <c r="AB15" i="2"/>
  <c r="BB15" i="2"/>
  <c r="AK15" i="2"/>
  <c r="M15" i="2"/>
  <c r="AT15" i="2"/>
  <c r="R15" i="2"/>
  <c r="P12" i="2"/>
  <c r="I12" i="2"/>
  <c r="AB12" i="2"/>
  <c r="AK12" i="2"/>
  <c r="K12" i="2"/>
  <c r="BB12" i="2"/>
  <c r="X12" i="2"/>
  <c r="AR15" i="2"/>
  <c r="G15" i="2"/>
  <c r="H15" i="2"/>
  <c r="BA15" i="2"/>
  <c r="I15" i="2"/>
  <c r="Z15" i="2"/>
  <c r="AN12" i="2"/>
  <c r="Q12" i="2"/>
  <c r="AJ12" i="2"/>
  <c r="AS12" i="2"/>
  <c r="AA12" i="2"/>
  <c r="G12" i="2"/>
  <c r="BD12" i="2"/>
  <c r="AZ15" i="2"/>
  <c r="O15" i="2"/>
  <c r="P15" i="2"/>
  <c r="AA15" i="2"/>
  <c r="Q15" i="2"/>
  <c r="Y12" i="2"/>
  <c r="AO12" i="2"/>
  <c r="AR12" i="2"/>
  <c r="BA12" i="2"/>
  <c r="AY12" i="2"/>
  <c r="O12" i="2"/>
  <c r="E17" i="2"/>
  <c r="AE18" i="2" s="1"/>
  <c r="J12" i="2"/>
  <c r="AI12" i="2"/>
  <c r="R12" i="2"/>
  <c r="AV12" i="2"/>
  <c r="V12" i="2"/>
  <c r="BF11" i="2"/>
  <c r="BF14" i="2"/>
  <c r="M18" i="2" l="1"/>
  <c r="K18" i="2"/>
  <c r="Y18" i="2"/>
  <c r="T18" i="2"/>
  <c r="AO18" i="2"/>
  <c r="AC18" i="2"/>
  <c r="AR18" i="2"/>
  <c r="AD18" i="2"/>
  <c r="P18" i="2"/>
  <c r="AU18" i="2"/>
  <c r="X18" i="2"/>
  <c r="AT18" i="2"/>
  <c r="J18" i="2"/>
  <c r="AS18" i="2"/>
  <c r="AM18" i="2"/>
  <c r="AL18" i="2"/>
  <c r="AG18" i="2"/>
  <c r="AF18" i="2"/>
  <c r="AK18" i="2"/>
  <c r="AN18" i="2"/>
  <c r="AI18" i="2"/>
  <c r="R18" i="2"/>
  <c r="G18" i="2"/>
  <c r="AV18" i="2"/>
  <c r="H18" i="2"/>
  <c r="BA18" i="2"/>
  <c r="O18" i="2"/>
  <c r="AX18" i="2"/>
  <c r="AB18" i="2"/>
  <c r="S18" i="2"/>
  <c r="BC18" i="2"/>
  <c r="AA18" i="2"/>
  <c r="BB18" i="2"/>
  <c r="AZ18" i="2"/>
  <c r="AY18" i="2"/>
  <c r="I18" i="2"/>
  <c r="AH18" i="2"/>
  <c r="N18" i="2"/>
  <c r="W18" i="2"/>
  <c r="U18" i="2"/>
  <c r="AJ18" i="2"/>
  <c r="AQ18" i="2"/>
  <c r="Z18" i="2"/>
  <c r="BD18" i="2"/>
  <c r="AW18" i="2"/>
  <c r="L18" i="2"/>
  <c r="Q18" i="2"/>
  <c r="AP18" i="2"/>
  <c r="V18" i="2"/>
</calcChain>
</file>

<file path=xl/sharedStrings.xml><?xml version="1.0" encoding="utf-8"?>
<sst xmlns="http://schemas.openxmlformats.org/spreadsheetml/2006/main" count="78" uniqueCount="60">
  <si>
    <t>e9cbcf519f892300fe5be874f95af4ab0e6919b645da3164d4c25e7804e96e897cd49ba5d72c917669298963e85e4155b05a284833b1085c1cda9caa2730637dB2vBfgJJRfN4+wNMna6EgVnB7WdTChlvaU411qB+rHdmu7Em4weTxhVJ2H0tT43T</t>
  </si>
  <si>
    <t>24763A Questionnaire (Q-45DM)</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</si>
  <si>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</si>
  <si>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</si>
  <si>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</si>
  <si>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</si>
  <si>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</si>
  <si>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</si>
  <si>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</si>
  <si>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</si>
  <si>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</si>
  <si>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</si>
  <si>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General Questions</t>
  </si>
  <si>
    <t>#</t>
  </si>
  <si>
    <t>Question</t>
  </si>
  <si>
    <t>Response</t>
  </si>
  <si>
    <t>Comment</t>
  </si>
  <si>
    <t>Status</t>
  </si>
  <si>
    <t>-</t>
  </si>
  <si>
    <t>1.0.1</t>
  </si>
  <si>
    <t xml:space="preserve">
CRP Affiliation - Confirm that CRPs are not required to pay membership dues in order to be assigned a subcontract under a set aside contract held by the CNA.
</t>
  </si>
  <si>
    <t>1.0.2</t>
  </si>
  <si>
    <t xml:space="preserve">
CRP Programs - As a CNA are there any fee based services you provide to CRPs? If so, provide details on the service provided and the rate associated with the service. For each, identify if they are Mandatory or Optional to CRPs. (If YES, Identify programs)
</t>
  </si>
  <si>
    <t>1.0.3</t>
  </si>
  <si>
    <t xml:space="preserve">
Set Aside Distribution - Based on the current Set Aside contracts, what percentage would be Direct-filled and what percentage would be filled through a CRP?
</t>
  </si>
  <si>
    <t>1.0.4</t>
  </si>
  <si>
    <t xml:space="preserve">
Set Aside Distribution - Based on the current Set Aside contracts, are you able to cover all? If no, which ones are you not able to cover, direct or through a CRP?
</t>
  </si>
  <si>
    <t>1.0.5</t>
  </si>
  <si>
    <t xml:space="preserve">
Set Aside Distribution - When evaluating a Set Aside, does the contract require a minimum dollar value? If so, what is that value?
</t>
  </si>
  <si>
    <t>Response Type</t>
  </si>
  <si>
    <t>1.1.1</t>
  </si>
  <si>
    <t xml:space="preserve">
Janitorial Services
</t>
  </si>
  <si>
    <t>1.1.2</t>
  </si>
  <si>
    <t xml:space="preserve">
Remanufactured Toner Cartridges
</t>
  </si>
  <si>
    <t>1.1.3</t>
  </si>
  <si>
    <t xml:space="preserve">
Document and Mail Prep
</t>
  </si>
  <si>
    <t>1.1.4</t>
  </si>
  <si>
    <t xml:space="preserve">
Temporary Employment Services
</t>
  </si>
  <si>
    <t>Question Set 2: Temporary Employment Questions</t>
  </si>
  <si>
    <t>2.0.1</t>
  </si>
  <si>
    <t xml:space="preserve">
Define your weekly payroll timing.
</t>
  </si>
  <si>
    <t>2.0.2</t>
  </si>
  <si>
    <t xml:space="preserve">
Time Sheet Submission Deadline (Use of State standard timesheet required)
</t>
  </si>
  <si>
    <t>2.0.3</t>
  </si>
  <si>
    <t xml:space="preserve">
Submission method (fax or email)
Identify method and provide fax # or email address"
</t>
  </si>
  <si>
    <t>2.0.4</t>
  </si>
  <si>
    <t xml:space="preserve">
Invoicing Frequency
</t>
  </si>
  <si>
    <t>2.0.5</t>
  </si>
  <si>
    <t xml:space="preserve">
BACKGROUND CHECK (Identify the estimated turnaround time for completion; background check must be completed prior to employee beginning in a position):
</t>
  </si>
  <si>
    <t>2.0.6</t>
  </si>
  <si>
    <t xml:space="preserve">
ONLINE REQUESTS (If you have an online request option. Job titles through online request must match those covered under this contract. Online capabilities does not include timesheet submission for regular temps):
</t>
  </si>
  <si>
    <t>2.0.7</t>
  </si>
  <si>
    <t xml:space="preserve">
SEPARATION FEE (Less than 90 days) Per Section 12 of Appendix B Statement of Work
</t>
  </si>
  <si>
    <t>Yes</t>
  </si>
  <si>
    <t>No</t>
  </si>
  <si>
    <t>Yes, No</t>
  </si>
  <si>
    <t>Direct Provider</t>
  </si>
  <si>
    <t>CRP</t>
  </si>
  <si>
    <t>N/A</t>
  </si>
  <si>
    <t>Direct Provider, CRP,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</si>
</sst>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7">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8" sqref="B8:E8"/>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702" spans="702:702" x14ac:dyDescent="0.2">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9"/>
  <sheetViews>
    <sheetView showRowColHeaders="0" workbookViewId="0">
      <pane ySplit="10" topLeftCell="A11" activePane="bottomLeft" state="frozen"/>
      <selection pane="bottomLeft" activeCell="B11" sqref="B11:BF16"/>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5</v>
      </c>
    </row>
    <row r="10" spans="2:58" ht="32.1" customHeight="1" x14ac:dyDescent="0.2">
      <c r="B10" s="5" t="s">
        <v>6</v>
      </c>
      <c r="C10" s="5" t="s">
        <v>7</v>
      </c>
      <c r="D10" s="5" t="s">
        <v>8</v>
      </c>
      <c r="E10" s="5" t="s">
        <v>9</v>
      </c>
      <c r="F10" s="41" t="s">
        <v>10</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5" t="s">
        <v>11</v>
      </c>
    </row>
    <row r="11" spans="2:58" x14ac:dyDescent="0.2">
      <c r="B11" s="48">
        <v>1</v>
      </c>
      <c r="C11" s="49">
        <f>'1'!C21</f>
        <v>9</v>
      </c>
      <c r="D11" s="49"/>
      <c r="E11" s="49">
        <f ca="1">'1'!F21</f>
        <v>0</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0" t="str">
        <f ca="1">IF(E11= 1, "Complete: no errors",IF(COUNTIF(INDIRECT("'"&amp;B11:B13&amp;"'!H11:H12"),"*"&amp;"response"&amp;"*"),"Errors present","No errors"))</f>
        <v>No errors</v>
      </c>
    </row>
    <row r="12" spans="2:58" x14ac:dyDescent="0.2">
      <c r="B12" s="48"/>
      <c r="C12" s="49"/>
      <c r="D12" s="49"/>
      <c r="E12" s="49"/>
      <c r="F12" s="16"/>
      <c r="G12" s="23" t="b">
        <f ca="1">E11 &gt;= 0.02</f>
        <v>0</v>
      </c>
      <c r="H12" s="24" t="b">
        <f ca="1">E11 &gt;= 0.04</f>
        <v>0</v>
      </c>
      <c r="I12" s="24" t="b">
        <f ca="1">E11 &gt;= 0.06</f>
        <v>0</v>
      </c>
      <c r="J12" s="24" t="b">
        <f ca="1">E11 &gt;= 0.08</f>
        <v>0</v>
      </c>
      <c r="K12" s="24" t="b">
        <f ca="1">E11 &gt;= 0.1</f>
        <v>0</v>
      </c>
      <c r="L12" s="24" t="b">
        <f ca="1">E11 &gt;= 0.12</f>
        <v>0</v>
      </c>
      <c r="M12" s="24" t="b">
        <f ca="1">E11 &gt;= 0.14</f>
        <v>0</v>
      </c>
      <c r="N12" s="24" t="b">
        <f ca="1">E11 &gt;= 0.16</f>
        <v>0</v>
      </c>
      <c r="O12" s="24" t="b">
        <f ca="1">E11 &gt;= 0.18</f>
        <v>0</v>
      </c>
      <c r="P12" s="24" t="b">
        <f ca="1">E11 &gt;= 0.2</f>
        <v>0</v>
      </c>
      <c r="Q12" s="24" t="b">
        <f ca="1">E11 &gt;= 0.22</f>
        <v>0</v>
      </c>
      <c r="R12" s="24" t="b">
        <f ca="1">E11 &gt;= 0.24</f>
        <v>0</v>
      </c>
      <c r="S12" s="24" t="b">
        <f ca="1">E11 &gt;= 0.26</f>
        <v>0</v>
      </c>
      <c r="T12" s="24" t="b">
        <f ca="1">E11 &gt;= 0.28</f>
        <v>0</v>
      </c>
      <c r="U12" s="24" t="b">
        <f ca="1">E11 &gt;= 0.3</f>
        <v>0</v>
      </c>
      <c r="V12" s="24" t="b">
        <f ca="1">E11 &gt;= 0.32</f>
        <v>0</v>
      </c>
      <c r="W12" s="24" t="b">
        <f ca="1">E11 &gt;= 0.34</f>
        <v>0</v>
      </c>
      <c r="X12" s="24" t="b">
        <f ca="1">E11 &gt;= 0.36</f>
        <v>0</v>
      </c>
      <c r="Y12" s="24" t="b">
        <f ca="1">E11 &gt;= 0.38</f>
        <v>0</v>
      </c>
      <c r="Z12" s="24" t="b">
        <f ca="1">E11 &gt;= 0.4</f>
        <v>0</v>
      </c>
      <c r="AA12" s="24" t="b">
        <f ca="1">E11 &gt;= 0.42</f>
        <v>0</v>
      </c>
      <c r="AB12" s="24" t="b">
        <f ca="1">E11 &gt;= 0.44</f>
        <v>0</v>
      </c>
      <c r="AC12" s="24" t="b">
        <f ca="1">E11 &gt;= 0.46</f>
        <v>0</v>
      </c>
      <c r="AD12" s="24" t="b">
        <f ca="1">E11 &gt;= 0.48</f>
        <v>0</v>
      </c>
      <c r="AE12" s="24" t="b">
        <f ca="1">E11 &gt;= 0.5</f>
        <v>0</v>
      </c>
      <c r="AF12" s="24" t="b">
        <f ca="1">E11 &gt;= 0.52</f>
        <v>0</v>
      </c>
      <c r="AG12" s="24" t="b">
        <f ca="1">E11 &gt;= 0.54</f>
        <v>0</v>
      </c>
      <c r="AH12" s="24" t="b">
        <f ca="1">E11 &gt;= 0.56</f>
        <v>0</v>
      </c>
      <c r="AI12" s="24" t="b">
        <f ca="1">E11 &gt;= 0.58</f>
        <v>0</v>
      </c>
      <c r="AJ12" s="24" t="b">
        <f ca="1">E11 &gt;= 0.6</f>
        <v>0</v>
      </c>
      <c r="AK12" s="24" t="b">
        <f ca="1">E11 &gt;= 0.62</f>
        <v>0</v>
      </c>
      <c r="AL12" s="24" t="b">
        <f ca="1">E11 &gt;= 0.64</f>
        <v>0</v>
      </c>
      <c r="AM12" s="24" t="b">
        <f ca="1">E11 &gt;= 0.66</f>
        <v>0</v>
      </c>
      <c r="AN12" s="24" t="b">
        <f ca="1">E11 &gt;= 0.68</f>
        <v>0</v>
      </c>
      <c r="AO12" s="24" t="b">
        <f ca="1">E11 &gt;= 0.7</f>
        <v>0</v>
      </c>
      <c r="AP12" s="24" t="b">
        <f ca="1">E11 &gt;= 0.72</f>
        <v>0</v>
      </c>
      <c r="AQ12" s="24" t="b">
        <f ca="1">E11 &gt;= 0.74</f>
        <v>0</v>
      </c>
      <c r="AR12" s="24" t="b">
        <f ca="1">E11 &gt;= 0.76</f>
        <v>0</v>
      </c>
      <c r="AS12" s="24" t="b">
        <f ca="1">E11 &gt;= 0.78</f>
        <v>0</v>
      </c>
      <c r="AT12" s="24" t="b">
        <f ca="1">E11 &gt;= 0.8</f>
        <v>0</v>
      </c>
      <c r="AU12" s="24" t="b">
        <f ca="1">E11 &gt;= 0.82</f>
        <v>0</v>
      </c>
      <c r="AV12" s="24" t="b">
        <f ca="1">E11 &gt;= 0.84</f>
        <v>0</v>
      </c>
      <c r="AW12" s="24" t="b">
        <f ca="1">E11 &gt;= 0.86</f>
        <v>0</v>
      </c>
      <c r="AX12" s="24" t="b">
        <f ca="1">E11 &gt;= 0.88</f>
        <v>0</v>
      </c>
      <c r="AY12" s="24" t="b">
        <f ca="1">E11 &gt;= 0.9</f>
        <v>0</v>
      </c>
      <c r="AZ12" s="24" t="b">
        <f ca="1">E11 &gt;= 0.92</f>
        <v>0</v>
      </c>
      <c r="BA12" s="24" t="b">
        <f ca="1">E11 &gt;= 0.94</f>
        <v>0</v>
      </c>
      <c r="BB12" s="24" t="b">
        <f ca="1">E11 &gt;= 0.96</f>
        <v>0</v>
      </c>
      <c r="BC12" s="24" t="b">
        <f ca="1">E11 &gt;= 0.98</f>
        <v>0</v>
      </c>
      <c r="BD12" s="25" t="b">
        <f ca="1">E11 &gt;= 1</f>
        <v>0</v>
      </c>
      <c r="BE12" s="21"/>
      <c r="BF12" s="50"/>
    </row>
    <row r="13" spans="2:58" x14ac:dyDescent="0.2">
      <c r="B13" s="48"/>
      <c r="C13" s="49"/>
      <c r="D13" s="49"/>
      <c r="E13" s="49"/>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0"/>
    </row>
    <row r="14" spans="2:58" x14ac:dyDescent="0.2">
      <c r="B14" s="48">
        <v>2</v>
      </c>
      <c r="C14" s="49">
        <f>'2'!C18</f>
        <v>7</v>
      </c>
      <c r="D14" s="49"/>
      <c r="E14" s="49">
        <f ca="1">'2'!F18</f>
        <v>0</v>
      </c>
      <c r="F14" s="15"/>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20"/>
      <c r="BF14" s="50" t="str">
        <f ca="1">IF(E14= 1, "Complete: no errors",IF(COUNTIF(INDIRECT("'"&amp;B14:B16&amp;"'!H11:H12"),"*"&amp;"response"&amp;"*"),"Errors present","No errors"))</f>
        <v>No errors</v>
      </c>
    </row>
    <row r="15" spans="2:58" x14ac:dyDescent="0.2">
      <c r="B15" s="48"/>
      <c r="C15" s="49"/>
      <c r="D15" s="49"/>
      <c r="E15" s="49"/>
      <c r="F15" s="16"/>
      <c r="G15" s="23" t="b">
        <f ca="1">E14 &gt;= 0.02</f>
        <v>0</v>
      </c>
      <c r="H15" s="24" t="b">
        <f ca="1">E14 &gt;= 0.04</f>
        <v>0</v>
      </c>
      <c r="I15" s="24" t="b">
        <f ca="1">E14 &gt;= 0.06</f>
        <v>0</v>
      </c>
      <c r="J15" s="24" t="b">
        <f ca="1">E14 &gt;= 0.08</f>
        <v>0</v>
      </c>
      <c r="K15" s="24" t="b">
        <f ca="1">E14 &gt;= 0.1</f>
        <v>0</v>
      </c>
      <c r="L15" s="24" t="b">
        <f ca="1">E14 &gt;= 0.12</f>
        <v>0</v>
      </c>
      <c r="M15" s="24" t="b">
        <f ca="1">E14 &gt;= 0.14</f>
        <v>0</v>
      </c>
      <c r="N15" s="24" t="b">
        <f ca="1">E14 &gt;= 0.16</f>
        <v>0</v>
      </c>
      <c r="O15" s="24" t="b">
        <f ca="1">E14 &gt;= 0.18</f>
        <v>0</v>
      </c>
      <c r="P15" s="24" t="b">
        <f ca="1">E14 &gt;= 0.2</f>
        <v>0</v>
      </c>
      <c r="Q15" s="24" t="b">
        <f ca="1">E14 &gt;= 0.22</f>
        <v>0</v>
      </c>
      <c r="R15" s="24" t="b">
        <f ca="1">E14 &gt;= 0.24</f>
        <v>0</v>
      </c>
      <c r="S15" s="24" t="b">
        <f ca="1">E14 &gt;= 0.26</f>
        <v>0</v>
      </c>
      <c r="T15" s="24" t="b">
        <f ca="1">E14 &gt;= 0.28</f>
        <v>0</v>
      </c>
      <c r="U15" s="24" t="b">
        <f ca="1">E14 &gt;= 0.3</f>
        <v>0</v>
      </c>
      <c r="V15" s="24" t="b">
        <f ca="1">E14 &gt;= 0.32</f>
        <v>0</v>
      </c>
      <c r="W15" s="24" t="b">
        <f ca="1">E14 &gt;= 0.34</f>
        <v>0</v>
      </c>
      <c r="X15" s="24" t="b">
        <f ca="1">E14 &gt;= 0.36</f>
        <v>0</v>
      </c>
      <c r="Y15" s="24" t="b">
        <f ca="1">E14 &gt;= 0.38</f>
        <v>0</v>
      </c>
      <c r="Z15" s="24" t="b">
        <f ca="1">E14 &gt;= 0.4</f>
        <v>0</v>
      </c>
      <c r="AA15" s="24" t="b">
        <f ca="1">E14 &gt;= 0.42</f>
        <v>0</v>
      </c>
      <c r="AB15" s="24" t="b">
        <f ca="1">E14 &gt;= 0.44</f>
        <v>0</v>
      </c>
      <c r="AC15" s="24" t="b">
        <f ca="1">E14 &gt;= 0.46</f>
        <v>0</v>
      </c>
      <c r="AD15" s="24" t="b">
        <f ca="1">E14 &gt;= 0.48</f>
        <v>0</v>
      </c>
      <c r="AE15" s="24" t="b">
        <f ca="1">E14 &gt;= 0.5</f>
        <v>0</v>
      </c>
      <c r="AF15" s="24" t="b">
        <f ca="1">E14 &gt;= 0.52</f>
        <v>0</v>
      </c>
      <c r="AG15" s="24" t="b">
        <f ca="1">E14 &gt;= 0.54</f>
        <v>0</v>
      </c>
      <c r="AH15" s="24" t="b">
        <f ca="1">E14 &gt;= 0.56</f>
        <v>0</v>
      </c>
      <c r="AI15" s="24" t="b">
        <f ca="1">E14 &gt;= 0.58</f>
        <v>0</v>
      </c>
      <c r="AJ15" s="24" t="b">
        <f ca="1">E14 &gt;= 0.6</f>
        <v>0</v>
      </c>
      <c r="AK15" s="24" t="b">
        <f ca="1">E14 &gt;= 0.62</f>
        <v>0</v>
      </c>
      <c r="AL15" s="24" t="b">
        <f ca="1">E14 &gt;= 0.64</f>
        <v>0</v>
      </c>
      <c r="AM15" s="24" t="b">
        <f ca="1">E14 &gt;= 0.66</f>
        <v>0</v>
      </c>
      <c r="AN15" s="24" t="b">
        <f ca="1">E14 &gt;= 0.68</f>
        <v>0</v>
      </c>
      <c r="AO15" s="24" t="b">
        <f ca="1">E14 &gt;= 0.7</f>
        <v>0</v>
      </c>
      <c r="AP15" s="24" t="b">
        <f ca="1">E14 &gt;= 0.72</f>
        <v>0</v>
      </c>
      <c r="AQ15" s="24" t="b">
        <f ca="1">E14 &gt;= 0.74</f>
        <v>0</v>
      </c>
      <c r="AR15" s="24" t="b">
        <f ca="1">E14 &gt;= 0.76</f>
        <v>0</v>
      </c>
      <c r="AS15" s="24" t="b">
        <f ca="1">E14 &gt;= 0.78</f>
        <v>0</v>
      </c>
      <c r="AT15" s="24" t="b">
        <f ca="1">E14 &gt;= 0.8</f>
        <v>0</v>
      </c>
      <c r="AU15" s="24" t="b">
        <f ca="1">E14 &gt;= 0.82</f>
        <v>0</v>
      </c>
      <c r="AV15" s="24" t="b">
        <f ca="1">E14 &gt;= 0.84</f>
        <v>0</v>
      </c>
      <c r="AW15" s="24" t="b">
        <f ca="1">E14 &gt;= 0.86</f>
        <v>0</v>
      </c>
      <c r="AX15" s="24" t="b">
        <f ca="1">E14 &gt;= 0.88</f>
        <v>0</v>
      </c>
      <c r="AY15" s="24" t="b">
        <f ca="1">E14 &gt;= 0.9</f>
        <v>0</v>
      </c>
      <c r="AZ15" s="24" t="b">
        <f ca="1">E14 &gt;= 0.92</f>
        <v>0</v>
      </c>
      <c r="BA15" s="24" t="b">
        <f ca="1">E14 &gt;= 0.94</f>
        <v>0</v>
      </c>
      <c r="BB15" s="24" t="b">
        <f ca="1">E14 &gt;= 0.96</f>
        <v>0</v>
      </c>
      <c r="BC15" s="24" t="b">
        <f ca="1">E14 &gt;= 0.98</f>
        <v>0</v>
      </c>
      <c r="BD15" s="25" t="b">
        <f ca="1">E14 &gt;= 1</f>
        <v>0</v>
      </c>
      <c r="BE15" s="21"/>
      <c r="BF15" s="50"/>
    </row>
    <row r="16" spans="2:58" x14ac:dyDescent="0.2">
      <c r="B16" s="48"/>
      <c r="C16" s="49"/>
      <c r="D16" s="49"/>
      <c r="E16" s="49"/>
      <c r="F16" s="17"/>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22"/>
      <c r="BF16" s="50"/>
    </row>
    <row r="17" spans="2:58" ht="18" x14ac:dyDescent="0.2">
      <c r="B17" s="42" t="s">
        <v>4</v>
      </c>
      <c r="C17" s="44">
        <f>SUM(C11:C16)</f>
        <v>16</v>
      </c>
      <c r="D17" s="44"/>
      <c r="E17" s="44">
        <f ca="1">IF($C$17=0,1,SUMPRODUCT(C11:C16, E11:E16) / $C$17)</f>
        <v>0</v>
      </c>
      <c r="F17" s="27"/>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9"/>
      <c r="BF17" s="46"/>
    </row>
    <row r="18" spans="2:58" ht="18" x14ac:dyDescent="0.2">
      <c r="B18" s="43"/>
      <c r="C18" s="45"/>
      <c r="D18" s="45"/>
      <c r="E18" s="45"/>
      <c r="F18" s="30"/>
      <c r="G18" s="31" t="b">
        <f ca="1">E17 &gt;= 0.02</f>
        <v>0</v>
      </c>
      <c r="H18" s="32" t="b">
        <f ca="1">E17 &gt;= 0.04</f>
        <v>0</v>
      </c>
      <c r="I18" s="32" t="b">
        <f ca="1">E17 &gt;= 0.06</f>
        <v>0</v>
      </c>
      <c r="J18" s="32" t="b">
        <f ca="1">E17 &gt;= 0.08</f>
        <v>0</v>
      </c>
      <c r="K18" s="32" t="b">
        <f ca="1">E17 &gt;= 0.1</f>
        <v>0</v>
      </c>
      <c r="L18" s="32" t="b">
        <f ca="1">E17 &gt;= 0.12</f>
        <v>0</v>
      </c>
      <c r="M18" s="32" t="b">
        <f ca="1">E17 &gt;= 0.14</f>
        <v>0</v>
      </c>
      <c r="N18" s="32" t="b">
        <f ca="1">E17 &gt;= 0.16</f>
        <v>0</v>
      </c>
      <c r="O18" s="32" t="b">
        <f ca="1">E17 &gt;= 0.18</f>
        <v>0</v>
      </c>
      <c r="P18" s="32" t="b">
        <f ca="1">E17 &gt;= 0.2</f>
        <v>0</v>
      </c>
      <c r="Q18" s="32" t="b">
        <f ca="1">E17 &gt;= 0.22</f>
        <v>0</v>
      </c>
      <c r="R18" s="32" t="b">
        <f ca="1">E17 &gt;= 0.24</f>
        <v>0</v>
      </c>
      <c r="S18" s="32" t="b">
        <f ca="1">E17 &gt;= 0.26</f>
        <v>0</v>
      </c>
      <c r="T18" s="32" t="b">
        <f ca="1">E17 &gt;= 0.28</f>
        <v>0</v>
      </c>
      <c r="U18" s="32" t="b">
        <f ca="1">E17 &gt;= 0.3</f>
        <v>0</v>
      </c>
      <c r="V18" s="32" t="b">
        <f ca="1">E17 &gt;= 0.32</f>
        <v>0</v>
      </c>
      <c r="W18" s="32" t="b">
        <f ca="1">E17 &gt;= 0.34</f>
        <v>0</v>
      </c>
      <c r="X18" s="32" t="b">
        <f ca="1">E17 &gt;= 0.36</f>
        <v>0</v>
      </c>
      <c r="Y18" s="32" t="b">
        <f ca="1">E17 &gt;= 0.38</f>
        <v>0</v>
      </c>
      <c r="Z18" s="32" t="b">
        <f ca="1">E17 &gt;= 0.4</f>
        <v>0</v>
      </c>
      <c r="AA18" s="32" t="b">
        <f ca="1">E17 &gt;= 0.42</f>
        <v>0</v>
      </c>
      <c r="AB18" s="32" t="b">
        <f ca="1">E17 &gt;= 0.44</f>
        <v>0</v>
      </c>
      <c r="AC18" s="32" t="b">
        <f ca="1">E17 &gt;= 0.46</f>
        <v>0</v>
      </c>
      <c r="AD18" s="32" t="b">
        <f ca="1">E17 &gt;= 0.48</f>
        <v>0</v>
      </c>
      <c r="AE18" s="32" t="b">
        <f ca="1">E17 &gt;= 0.5</f>
        <v>0</v>
      </c>
      <c r="AF18" s="32" t="b">
        <f ca="1">E17 &gt;= 0.52</f>
        <v>0</v>
      </c>
      <c r="AG18" s="32" t="b">
        <f ca="1">E17 &gt;= 0.54</f>
        <v>0</v>
      </c>
      <c r="AH18" s="32" t="b">
        <f ca="1">E17 &gt;= 0.56</f>
        <v>0</v>
      </c>
      <c r="AI18" s="32" t="b">
        <f ca="1">E17 &gt;= 0.58</f>
        <v>0</v>
      </c>
      <c r="AJ18" s="32" t="b">
        <f ca="1">E17 &gt;= 0.6</f>
        <v>0</v>
      </c>
      <c r="AK18" s="32" t="b">
        <f ca="1">E17 &gt;= 0.62</f>
        <v>0</v>
      </c>
      <c r="AL18" s="32" t="b">
        <f ca="1">E17 &gt;= 0.64</f>
        <v>0</v>
      </c>
      <c r="AM18" s="32" t="b">
        <f ca="1">E17 &gt;= 0.66</f>
        <v>0</v>
      </c>
      <c r="AN18" s="32" t="b">
        <f ca="1">E17 &gt;= 0.68</f>
        <v>0</v>
      </c>
      <c r="AO18" s="32" t="b">
        <f ca="1">E17 &gt;= 0.7</f>
        <v>0</v>
      </c>
      <c r="AP18" s="32" t="b">
        <f ca="1">E17 &gt;= 0.72</f>
        <v>0</v>
      </c>
      <c r="AQ18" s="32" t="b">
        <f ca="1">E17 &gt;= 0.74</f>
        <v>0</v>
      </c>
      <c r="AR18" s="32" t="b">
        <f ca="1">E17 &gt;= 0.76</f>
        <v>0</v>
      </c>
      <c r="AS18" s="32" t="b">
        <f ca="1">E17 &gt;= 0.78</f>
        <v>0</v>
      </c>
      <c r="AT18" s="32" t="b">
        <f ca="1">E17 &gt;= 0.8</f>
        <v>0</v>
      </c>
      <c r="AU18" s="32" t="b">
        <f ca="1">E17 &gt;= 0.82</f>
        <v>0</v>
      </c>
      <c r="AV18" s="32" t="b">
        <f ca="1">E17 &gt;= 0.84</f>
        <v>0</v>
      </c>
      <c r="AW18" s="32" t="b">
        <f ca="1">E17 &gt;= 0.86</f>
        <v>0</v>
      </c>
      <c r="AX18" s="32" t="b">
        <f ca="1">E17 &gt;= 0.88</f>
        <v>0</v>
      </c>
      <c r="AY18" s="32" t="b">
        <f ca="1">E17 &gt;= 0.9</f>
        <v>0</v>
      </c>
      <c r="AZ18" s="32" t="b">
        <f ca="1">E17 &gt;= 0.92</f>
        <v>0</v>
      </c>
      <c r="BA18" s="32" t="b">
        <f ca="1">E17 &gt;= 0.94</f>
        <v>0</v>
      </c>
      <c r="BB18" s="32" t="b">
        <f ca="1">E17 &gt;= 0.96</f>
        <v>0</v>
      </c>
      <c r="BC18" s="32" t="b">
        <f ca="1">E17 &gt;= 0.98</f>
        <v>0</v>
      </c>
      <c r="BD18" s="33" t="b">
        <f ca="1">E17 &gt;= 1</f>
        <v>0</v>
      </c>
      <c r="BE18" s="34"/>
      <c r="BF18" s="47"/>
    </row>
    <row r="19" spans="2:58" ht="18" x14ac:dyDescent="0.2">
      <c r="B19" s="43"/>
      <c r="C19" s="45"/>
      <c r="D19" s="45"/>
      <c r="E19" s="45"/>
      <c r="F19" s="35"/>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7"/>
      <c r="BF19" s="47"/>
    </row>
  </sheetData>
  <sheetProtection password="E36C" sheet="1" objects="1" scenarios="1" insertHyperlinks="0"/>
  <mergeCells count="16">
    <mergeCell ref="BF11:BF13"/>
    <mergeCell ref="BF17:BF19"/>
    <mergeCell ref="B14:B16"/>
    <mergeCell ref="C14:C16"/>
    <mergeCell ref="D14:D16"/>
    <mergeCell ref="E14:E16"/>
    <mergeCell ref="BF14:BF16"/>
    <mergeCell ref="F10:BE10"/>
    <mergeCell ref="B17:B19"/>
    <mergeCell ref="C17:C19"/>
    <mergeCell ref="D17:D19"/>
    <mergeCell ref="E17:E19"/>
    <mergeCell ref="B11:B13"/>
    <mergeCell ref="C11:C13"/>
    <mergeCell ref="D11:D13"/>
    <mergeCell ref="E11:E13"/>
  </mergeCells>
  <conditionalFormatting sqref="G12:BD12">
    <cfRule type="expression" dxfId="23" priority="1">
      <formula>G$12</formula>
    </cfRule>
    <cfRule type="expression" dxfId="22" priority="2">
      <formula>NOT(G$12)</formula>
    </cfRule>
  </conditionalFormatting>
  <conditionalFormatting sqref="G15:BD15">
    <cfRule type="expression" dxfId="21" priority="3">
      <formula>G$15</formula>
    </cfRule>
    <cfRule type="expression" dxfId="20" priority="4">
      <formula>NOT(G$15)</formula>
    </cfRule>
  </conditionalFormatting>
  <conditionalFormatting sqref="G18:BD18">
    <cfRule type="expression" dxfId="19" priority="5">
      <formula>G$18</formula>
    </cfRule>
    <cfRule type="expression" dxfId="18" priority="6">
      <formula>NOT(G$18)</formula>
    </cfRule>
  </conditionalFormatting>
  <conditionalFormatting sqref="E11:E19">
    <cfRule type="expression" dxfId="17" priority="7">
      <formula>TRUE</formula>
    </cfRule>
  </conditionalFormatting>
  <conditionalFormatting sqref="BF11:BF16">
    <cfRule type="expression" dxfId="16" priority="8">
      <formula>$BF11 ="Complete: no errors"</formula>
    </cfRule>
    <cfRule type="expression" dxfId="15" priority="9">
      <formula>$BF11 = "Errors present"</formula>
    </cfRule>
  </conditionalFormatting>
  <conditionalFormatting sqref="B11:BF16">
    <cfRule type="expression" dxfId="14" priority="10">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1"/>
  <sheetViews>
    <sheetView showRowColHeaders="0" workbookViewId="0">
      <pane ySplit="10" topLeftCell="A11" activePane="bottomLeft" state="frozen"/>
      <selection pane="bottomLeft" activeCell="I11" sqref="I11:I20"/>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12</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13</v>
      </c>
      <c r="D10" s="5" t="s">
        <v>14</v>
      </c>
      <c r="E10" s="5" t="s">
        <v>8</v>
      </c>
      <c r="F10" s="6" t="s">
        <v>15</v>
      </c>
      <c r="G10" s="6" t="s">
        <v>16</v>
      </c>
      <c r="H10" s="6" t="s">
        <v>17</v>
      </c>
      <c r="I10" t="s">
        <v>8</v>
      </c>
    </row>
    <row r="11" spans="2:9" ht="60" x14ac:dyDescent="0.2">
      <c r="B11" s="1">
        <v>1292235</v>
      </c>
      <c r="C11" s="3" t="s">
        <v>19</v>
      </c>
      <c r="D11" s="13" t="s">
        <v>20</v>
      </c>
      <c r="E11" s="4"/>
      <c r="F11" s="7" t="s">
        <v>18</v>
      </c>
      <c r="G11" s="8"/>
      <c r="H11" s="14" t="str">
        <f ca="1">IF(AND(
            OR(OFFSET($H11,0,-2) = "-",OFFSET($H11,0,-2) = ""),OFFSET($H11,0,-1) = ""),"Incomplete","Complete")</f>
        <v>Incomplete</v>
      </c>
      <c r="I11" s="1">
        <v>1</v>
      </c>
    </row>
    <row r="12" spans="2:9" ht="90" x14ac:dyDescent="0.2">
      <c r="B12" s="1">
        <v>1292236</v>
      </c>
      <c r="C12" s="3" t="s">
        <v>21</v>
      </c>
      <c r="D12" s="13" t="s">
        <v>22</v>
      </c>
      <c r="E12" s="4"/>
      <c r="F12" s="7"/>
      <c r="G12" s="8"/>
      <c r="H12" s="14" t="str">
        <f ca="1">IF(AND(ISNA(MATCH(OFFSET($H12,0,-2)&amp;"",responseOption0,0)),NOT(TRIM(OFFSET($H12,0,-2)) = "")),"Response must be one of "&amp;INDEX(responseValidationRulesGroup0,3,1),IF(AND(IF(ISNA(INDEX(responseValidationRulesGroup0,MATCH(OFFSET($H12,0,-2)&amp;"",responseOption0,0),2)),FALSE,INDEX(responseValidationRulesGroup0,MATCH(OFFSET($H12,0,-2)&amp;"",responseOption0,0),2)),TRIM(OFFSET($H12,0,-1))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Incomplete</v>
      </c>
      <c r="I12" s="1">
        <v>0</v>
      </c>
    </row>
    <row r="13" spans="2:9" ht="75" x14ac:dyDescent="0.2">
      <c r="B13" s="1">
        <v>1292237</v>
      </c>
      <c r="C13" s="3" t="s">
        <v>23</v>
      </c>
      <c r="D13" s="13" t="s">
        <v>24</v>
      </c>
      <c r="E13" s="4"/>
      <c r="F13" s="7" t="s">
        <v>18</v>
      </c>
      <c r="G13" s="8"/>
      <c r="H13" s="14" t="str">
        <f ca="1">IF(AND(
            OR(OFFSET($H13,0,-2) = "-",OFFSET($H13,0,-2) = ""),OFFSET($H13,0,-1) = ""),"Incomplete","Complete")</f>
        <v>Incomplete</v>
      </c>
      <c r="I13" s="1">
        <v>1</v>
      </c>
    </row>
    <row r="14" spans="2:9" ht="60" x14ac:dyDescent="0.2">
      <c r="B14" s="1">
        <v>1292238</v>
      </c>
      <c r="C14" s="3" t="s">
        <v>25</v>
      </c>
      <c r="D14" s="13" t="s">
        <v>26</v>
      </c>
      <c r="E14" s="4"/>
      <c r="F14" s="7" t="s">
        <v>18</v>
      </c>
      <c r="G14" s="8"/>
      <c r="H14" s="14" t="str">
        <f ca="1">IF(AND(
            OR(OFFSET($H14,0,-2) = "-",OFFSET($H14,0,-2) = ""),OFFSET($H14,0,-1) = ""),"Incomplete","Complete")</f>
        <v>Incomplete</v>
      </c>
      <c r="I14" s="1">
        <v>0</v>
      </c>
    </row>
    <row r="15" spans="2:9" ht="60" x14ac:dyDescent="0.2">
      <c r="B15" s="1">
        <v>1292239</v>
      </c>
      <c r="C15" s="3" t="s">
        <v>27</v>
      </c>
      <c r="D15" s="13" t="s">
        <v>28</v>
      </c>
      <c r="E15" s="4"/>
      <c r="F15" s="7"/>
      <c r="G15" s="8"/>
      <c r="H15" s="14" t="str">
        <f ca="1">IF(AND(ISNA(MATCH(OFFSET($H15,0,-2)&amp;"",responseOption0,0)),NOT(TRIM(OFFSET($H15,0,-2)) = "")),"Response must be one of "&amp;INDEX(responseValidationRulesGroup0,3,1),IF(AND(IF(ISNA(INDEX(responseValidationRulesGroup0,MATCH(OFFSET($H15,0,-2)&amp;"",responseOption0,0),2)),FALSE,INDEX(responseValidationRulesGroup0,MATCH(OFFSET($H15,0,-2)&amp;"",responseOption0,0),2)),TRIM(OFFSET($H15,0,-1)) = ""),"A comment is required for this response",IF(IF(ISNA(INDEX(responseValidationRulesGroup0,MATCH(OFFSET($H15,0,-2)&amp;"",responseOption0,0),3)),FALSE,INDEX(responseValidationRulesGroup0,MATCH(OFFSET($H15,0,-2)&amp;"",responseOption0,0),3)),IF(TRIM(OFFSET($H15,0,-1)) = "","Complete","The comment must be left blank for this response"),IF(TRIM(OFFSET($H15,0,-2))="","Incomplete", "Complete"))))</f>
        <v>Incomplete</v>
      </c>
      <c r="I15" s="1">
        <v>1</v>
      </c>
    </row>
    <row r="16" spans="2:9" ht="20.100000000000001" customHeight="1" x14ac:dyDescent="0.2">
      <c r="B16" s="1"/>
      <c r="C16" s="51" t="s">
        <v>29</v>
      </c>
      <c r="D16" s="52"/>
      <c r="E16" s="53"/>
      <c r="F16" s="9"/>
      <c r="G16" s="10"/>
      <c r="H16" s="14" t="str">
        <f>IF(AND(ISBLANK(F16),ISBLANK(G16)),"?", "Anything entered in this row will be ignored")</f>
        <v>?</v>
      </c>
      <c r="I16" s="1">
        <v>-1</v>
      </c>
    </row>
    <row r="17" spans="2:9" ht="45" x14ac:dyDescent="0.2">
      <c r="B17" s="1">
        <v>1292240</v>
      </c>
      <c r="C17" s="3" t="s">
        <v>30</v>
      </c>
      <c r="D17" s="13" t="s">
        <v>31</v>
      </c>
      <c r="E17" s="4"/>
      <c r="F17" s="7"/>
      <c r="G17" s="8"/>
      <c r="H17" s="14" t="str">
        <f ca="1">IF(AND(ISNA(MATCH(OFFSET($H17,0,-2)&amp;"",responseOption1,0)),NOT(TRIM(OFFSET($H17,0,-2)) = "")),"Response must be one of "&amp;INDEX(responseValidationRulesGroup1,4,1),IF(AND(IF(ISNA(INDEX(responseValidationRulesGroup1,MATCH(OFFSET($H17,0,-2)&amp;"",responseOption1,0),2)),FALSE,INDEX(responseValidationRulesGroup1,MATCH(OFFSET($H17,0,-2)&amp;"",responseOption1,0),2)),TRIM(OFFSET($H17,0,-1)) = ""),"A comment is required for this response",IF(IF(ISNA(INDEX(responseValidationRulesGroup1,MATCH(OFFSET($H17,0,-2)&amp;"",responseOption1,0),3)),FALSE,INDEX(responseValidationRulesGroup1,MATCH(OFFSET($H17,0,-2)&amp;"",responseOption1,0),3)),IF(TRIM(OFFSET($H17,0,-1)) = "","Complete","The comment must be left blank for this response"),IF(TRIM(OFFSET($H17,0,-2))="","Incomplete", "Complete"))))</f>
        <v>Incomplete</v>
      </c>
      <c r="I17" s="1">
        <v>1</v>
      </c>
    </row>
    <row r="18" spans="2:9" ht="45" x14ac:dyDescent="0.2">
      <c r="B18" s="1">
        <v>1292241</v>
      </c>
      <c r="C18" s="3" t="s">
        <v>32</v>
      </c>
      <c r="D18" s="13" t="s">
        <v>33</v>
      </c>
      <c r="E18" s="4"/>
      <c r="F18" s="7"/>
      <c r="G18" s="8"/>
      <c r="H18" s="14" t="str">
        <f ca="1">IF(AND(ISNA(MATCH(OFFSET($H18,0,-2)&amp;"",responseOption1,0)),NOT(TRIM(OFFSET($H18,0,-2)) = "")),"Response must be one of "&amp;INDEX(responseValidationRulesGroup1,4,1),IF(AND(IF(ISNA(INDEX(responseValidationRulesGroup1,MATCH(OFFSET($H18,0,-2)&amp;"",responseOption1,0),2)),FALSE,INDEX(responseValidationRulesGroup1,MATCH(OFFSET($H18,0,-2)&amp;"",responseOption1,0),2)),TRIM(OFFSET($H18,0,-1)) = ""),"A comment is required for this response",IF(IF(ISNA(INDEX(responseValidationRulesGroup1,MATCH(OFFSET($H18,0,-2)&amp;"",responseOption1,0),3)),FALSE,INDEX(responseValidationRulesGroup1,MATCH(OFFSET($H18,0,-2)&amp;"",responseOption1,0),3)),IF(TRIM(OFFSET($H18,0,-1)) = "","Complete","The comment must be left blank for this response"),IF(TRIM(OFFSET($H18,0,-2))="","Incomplete", "Complete"))))</f>
        <v>Incomplete</v>
      </c>
      <c r="I18" s="1">
        <v>0</v>
      </c>
    </row>
    <row r="19" spans="2:9" ht="45" x14ac:dyDescent="0.2">
      <c r="B19" s="1">
        <v>1292242</v>
      </c>
      <c r="C19" s="3" t="s">
        <v>34</v>
      </c>
      <c r="D19" s="13" t="s">
        <v>35</v>
      </c>
      <c r="E19" s="4"/>
      <c r="F19" s="7"/>
      <c r="G19" s="8"/>
      <c r="H19" s="14" t="str">
        <f ca="1">IF(AND(ISNA(MATCH(OFFSET($H19,0,-2)&amp;"",responseOption1,0)),NOT(TRIM(OFFSET($H19,0,-2)) = "")),"Response must be one of "&amp;INDEX(responseValidationRulesGroup1,4,1),IF(AND(IF(ISNA(INDEX(responseValidationRulesGroup1,MATCH(OFFSET($H19,0,-2)&amp;"",responseOption1,0),2)),FALSE,INDEX(responseValidationRulesGroup1,MATCH(OFFSET($H19,0,-2)&amp;"",responseOption1,0),2)),TRIM(OFFSET($H19,0,-1))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Incomplete</v>
      </c>
      <c r="I19" s="1">
        <v>1</v>
      </c>
    </row>
    <row r="20" spans="2:9" ht="45" x14ac:dyDescent="0.2">
      <c r="B20" s="1">
        <v>1292243</v>
      </c>
      <c r="C20" s="3" t="s">
        <v>36</v>
      </c>
      <c r="D20" s="13" t="s">
        <v>37</v>
      </c>
      <c r="E20" s="4"/>
      <c r="F20" s="7"/>
      <c r="G20" s="8"/>
      <c r="H20" s="14" t="str">
        <f ca="1">IF(AND(ISNA(MATCH(OFFSET($H20,0,-2)&amp;"",responseOption1,0)),NOT(TRIM(OFFSET($H20,0,-2)) = "")),"Response must be one of "&amp;INDEX(responseValidationRulesGroup1,4,1),IF(AND(IF(ISNA(INDEX(responseValidationRulesGroup1,MATCH(OFFSET($H20,0,-2)&amp;"",responseOption1,0),2)),FALSE,INDEX(responseValidationRulesGroup1,MATCH(OFFSET($H20,0,-2)&amp;"",responseOption1,0),2)),TRIM(OFFSET($H20,0,-1))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Incomplete</v>
      </c>
      <c r="I20" s="1">
        <v>0</v>
      </c>
    </row>
    <row r="21" spans="2:9" ht="27" customHeight="1" x14ac:dyDescent="0.2">
      <c r="B21">
        <v>-1</v>
      </c>
      <c r="C21" s="54">
        <f>COUNTIF(I11:I20,"&lt;&gt;-1")</f>
        <v>9</v>
      </c>
      <c r="D21" s="55"/>
      <c r="E21" s="12"/>
      <c r="F21" s="56">
        <f ca="1">IF(C21=0,1,(COUNTIF(H11:H20,TRUE)+COUNTIF(H11:H20,"Complete")) / (C21))</f>
        <v>0</v>
      </c>
      <c r="G21" s="55"/>
      <c r="H21" s="11"/>
    </row>
  </sheetData>
  <sheetProtection password="E36C" sheet="1" objects="1" scenarios="1" insertHyperlinks="0"/>
  <mergeCells count="3">
    <mergeCell ref="C16:E16"/>
    <mergeCell ref="C21:D21"/>
    <mergeCell ref="F21:G21"/>
  </mergeCells>
  <conditionalFormatting sqref="H16">
    <cfRule type="containsText" dxfId="13" priority="1" operator="containsText" text="~?">
      <formula>NOT(ISERROR(SEARCH("~?",H16)))</formula>
    </cfRule>
  </conditionalFormatting>
  <conditionalFormatting sqref="C11:G20">
    <cfRule type="expression" dxfId="12" priority="2">
      <formula>$I11=1</formula>
    </cfRule>
  </conditionalFormatting>
  <conditionalFormatting sqref="H16">
    <cfRule type="expression" dxfId="11" priority="3">
      <formula>$H16=""</formula>
    </cfRule>
  </conditionalFormatting>
  <conditionalFormatting sqref="H11:H20">
    <cfRule type="expression" dxfId="10" priority="4">
      <formula>$H11 ="Complete"</formula>
    </cfRule>
    <cfRule type="expression" dxfId="9" priority="5">
      <formula>$H11=1</formula>
    </cfRule>
    <cfRule type="expression" dxfId="8" priority="6">
      <formula>$H11</formula>
    </cfRule>
    <cfRule type="expression" dxfId="7" priority="7">
      <formula>AND(NOT(ISBLANK($H11)), NOT($H11))</formula>
    </cfRule>
    <cfRule type="expression" dxfId="6" priority="8">
      <formula>NOT(ISBLANK($H11))</formula>
    </cfRule>
  </conditionalFormatting>
  <dataValidations count="2">
    <dataValidation type="list" showErrorMessage="1" errorTitle="Error - Invalid Input" error="Please select an item from the drop-down list." sqref="F12 F15" xr:uid="{00000000-0002-0000-0200-000000000000}">
      <formula1>"Yes,No"</formula1>
    </dataValidation>
    <dataValidation type="list" showErrorMessage="1" errorTitle="Error - Invalid Input" error="Please select an item from the drop-down list." sqref="F17:F20" xr:uid="{00000000-0002-0000-0200-000002000000}">
      <formula1>"Direct Provider,CRP,N/A"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8"/>
  <sheetViews>
    <sheetView showRowColHeaders="0" workbookViewId="0">
      <pane ySplit="10" topLeftCell="A11" activePane="bottomLeft" state="frozen"/>
      <selection pane="bottomLeft" activeCell="I11" sqref="I11:I17"/>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38</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13</v>
      </c>
      <c r="D10" s="5" t="s">
        <v>14</v>
      </c>
      <c r="E10" s="5" t="s">
        <v>8</v>
      </c>
      <c r="F10" s="6" t="s">
        <v>15</v>
      </c>
      <c r="G10" s="6" t="s">
        <v>16</v>
      </c>
      <c r="H10" s="6" t="s">
        <v>17</v>
      </c>
      <c r="I10" t="s">
        <v>8</v>
      </c>
    </row>
    <row r="11" spans="2:9" ht="45" x14ac:dyDescent="0.2">
      <c r="B11" s="1">
        <v>1292244</v>
      </c>
      <c r="C11" s="3" t="s">
        <v>39</v>
      </c>
      <c r="D11" s="13" t="s">
        <v>40</v>
      </c>
      <c r="E11" s="4"/>
      <c r="F11" s="7" t="s">
        <v>18</v>
      </c>
      <c r="G11" s="8"/>
      <c r="H11" s="14" t="str">
        <f t="shared" ref="H11:H17" ca="1" si="0">IF(AND(
            OR(OFFSET($H11,0,-2) = "-",OFFSET($H11,0,-2) = ""),OFFSET($H11,0,-1) = ""),"Incomplete","Complete")</f>
        <v>Incomplete</v>
      </c>
      <c r="I11" s="1">
        <v>1</v>
      </c>
    </row>
    <row r="12" spans="2:9" ht="45" x14ac:dyDescent="0.2">
      <c r="B12" s="1">
        <v>1292245</v>
      </c>
      <c r="C12" s="3" t="s">
        <v>41</v>
      </c>
      <c r="D12" s="13" t="s">
        <v>42</v>
      </c>
      <c r="E12" s="4"/>
      <c r="F12" s="7" t="s">
        <v>18</v>
      </c>
      <c r="G12" s="8"/>
      <c r="H12" s="14" t="str">
        <f t="shared" ca="1" si="0"/>
        <v>Incomplete</v>
      </c>
      <c r="I12" s="1">
        <v>0</v>
      </c>
    </row>
    <row r="13" spans="2:9" ht="60" x14ac:dyDescent="0.2">
      <c r="B13" s="1">
        <v>1292246</v>
      </c>
      <c r="C13" s="3" t="s">
        <v>43</v>
      </c>
      <c r="D13" s="13" t="s">
        <v>44</v>
      </c>
      <c r="E13" s="4"/>
      <c r="F13" s="7" t="s">
        <v>18</v>
      </c>
      <c r="G13" s="8"/>
      <c r="H13" s="14" t="str">
        <f t="shared" ca="1" si="0"/>
        <v>Incomplete</v>
      </c>
      <c r="I13" s="1">
        <v>1</v>
      </c>
    </row>
    <row r="14" spans="2:9" ht="45" x14ac:dyDescent="0.2">
      <c r="B14" s="1">
        <v>1292247</v>
      </c>
      <c r="C14" s="3" t="s">
        <v>45</v>
      </c>
      <c r="D14" s="13" t="s">
        <v>46</v>
      </c>
      <c r="E14" s="4"/>
      <c r="F14" s="7" t="s">
        <v>18</v>
      </c>
      <c r="G14" s="8"/>
      <c r="H14" s="14" t="str">
        <f t="shared" ca="1" si="0"/>
        <v>Incomplete</v>
      </c>
      <c r="I14" s="1">
        <v>0</v>
      </c>
    </row>
    <row r="15" spans="2:9" ht="60" x14ac:dyDescent="0.2">
      <c r="B15" s="1">
        <v>1292248</v>
      </c>
      <c r="C15" s="3" t="s">
        <v>47</v>
      </c>
      <c r="D15" s="13" t="s">
        <v>48</v>
      </c>
      <c r="E15" s="4"/>
      <c r="F15" s="7" t="s">
        <v>18</v>
      </c>
      <c r="G15" s="8"/>
      <c r="H15" s="14" t="str">
        <f t="shared" ca="1" si="0"/>
        <v>Incomplete</v>
      </c>
      <c r="I15" s="1">
        <v>1</v>
      </c>
    </row>
    <row r="16" spans="2:9" ht="75" x14ac:dyDescent="0.2">
      <c r="B16" s="1">
        <v>1292249</v>
      </c>
      <c r="C16" s="3" t="s">
        <v>49</v>
      </c>
      <c r="D16" s="13" t="s">
        <v>50</v>
      </c>
      <c r="E16" s="4"/>
      <c r="F16" s="7" t="s">
        <v>18</v>
      </c>
      <c r="G16" s="8"/>
      <c r="H16" s="14" t="str">
        <f t="shared" ca="1" si="0"/>
        <v>Incomplete</v>
      </c>
      <c r="I16" s="1">
        <v>0</v>
      </c>
    </row>
    <row r="17" spans="2:9" ht="60" x14ac:dyDescent="0.2">
      <c r="B17" s="1">
        <v>1292250</v>
      </c>
      <c r="C17" s="3" t="s">
        <v>51</v>
      </c>
      <c r="D17" s="13" t="s">
        <v>52</v>
      </c>
      <c r="E17" s="4"/>
      <c r="F17" s="7" t="s">
        <v>18</v>
      </c>
      <c r="G17" s="8"/>
      <c r="H17" s="14" t="str">
        <f t="shared" ca="1" si="0"/>
        <v>Incomplete</v>
      </c>
      <c r="I17" s="1">
        <v>1</v>
      </c>
    </row>
    <row r="18" spans="2:9" ht="27" customHeight="1" x14ac:dyDescent="0.2">
      <c r="B18">
        <v>-1</v>
      </c>
      <c r="C18" s="54">
        <f>COUNTIF(I11:I17,"&lt;&gt;-1")</f>
        <v>7</v>
      </c>
      <c r="D18" s="55"/>
      <c r="E18" s="12"/>
      <c r="F18" s="56">
        <f ca="1">IF(C18=0,1,(COUNTIF(H11:H17,TRUE)+COUNTIF(H11:H17,"Complete")) / (C18))</f>
        <v>0</v>
      </c>
      <c r="G18" s="55"/>
      <c r="H18" s="11"/>
    </row>
  </sheetData>
  <sheetProtection password="E36C" sheet="1" objects="1" scenarios="1" insertHyperlinks="0"/>
  <mergeCells count="2">
    <mergeCell ref="C18:D18"/>
    <mergeCell ref="F18:G18"/>
  </mergeCells>
  <conditionalFormatting sqref="C11:G17">
    <cfRule type="expression" dxfId="5" priority="1">
      <formula>$I11=1</formula>
    </cfRule>
  </conditionalFormatting>
  <conditionalFormatting sqref="H11:H17">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workbookViewId="0">
      <selection sqref="A1:F4"/>
    </sheetView>
  </sheetViews>
  <sheetFormatPr defaultRowHeight="15" x14ac:dyDescent="0.2"/>
  <sheetData>
    <row r="1" spans="1:6" x14ac:dyDescent="0.2">
      <c r="A1" s="26" t="s">
        <v>53</v>
      </c>
      <c r="B1" s="1" t="b">
        <f>TRUE()</f>
        <v>1</v>
      </c>
      <c r="C1" s="1" t="b">
        <f>FALSE()</f>
        <v>0</v>
      </c>
      <c r="D1" s="26" t="s">
        <v>56</v>
      </c>
      <c r="E1" s="1" t="b">
        <f>FALSE()</f>
        <v>0</v>
      </c>
      <c r="F1" s="1" t="b">
        <f>FALSE()</f>
        <v>0</v>
      </c>
    </row>
    <row r="2" spans="1:6" x14ac:dyDescent="0.2">
      <c r="A2" s="26" t="s">
        <v>54</v>
      </c>
      <c r="B2" s="1" t="b">
        <f>FALSE()</f>
        <v>0</v>
      </c>
      <c r="C2" s="1" t="b">
        <f>FALSE()</f>
        <v>0</v>
      </c>
      <c r="D2" s="26" t="s">
        <v>57</v>
      </c>
      <c r="E2" s="1" t="b">
        <f>FALSE()</f>
        <v>0</v>
      </c>
      <c r="F2" s="1" t="b">
        <f>FALSE()</f>
        <v>0</v>
      </c>
    </row>
    <row r="3" spans="1:6" x14ac:dyDescent="0.2">
      <c r="A3" s="1" t="s">
        <v>55</v>
      </c>
      <c r="B3" s="1"/>
      <c r="C3" s="1"/>
      <c r="D3" s="26" t="s">
        <v>58</v>
      </c>
      <c r="E3" s="1" t="b">
        <f>FALSE()</f>
        <v>0</v>
      </c>
      <c r="F3" s="1" t="b">
        <f>FALSE()</f>
        <v>0</v>
      </c>
    </row>
    <row r="4" spans="1:6" x14ac:dyDescent="0.2">
      <c r="A4" s="1"/>
      <c r="B4" s="1"/>
      <c r="C4" s="1"/>
      <c r="D4" s="1" t="s">
        <v>59</v>
      </c>
      <c r="E4" s="1"/>
      <c r="F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Summary</vt:lpstr>
      <vt:lpstr>1</vt:lpstr>
      <vt:lpstr>2</vt:lpstr>
      <vt:lpstr>responseOption0</vt:lpstr>
      <vt:lpstr>responseOption1</vt:lpstr>
      <vt:lpstr>responseValidationRulesGroup0</vt:lpstr>
      <vt:lpstr>responseValidationRulesGroup1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2024-08-28T13:26:55Z</dcterms:created>
  <dcterms:modified xsi:type="dcterms:W3CDTF">2024-08-28T13:37:07Z</dcterms:modified>
  <cp:category/>
</cp:coreProperties>
</file>