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S\235 Water Treatment\17235\Award Notice and Addenda\"/>
    </mc:Choice>
  </mc:AlternateContent>
  <bookViews>
    <workbookView xWindow="0" yWindow="0" windowWidth="28800" windowHeight="13020" firstSheet="1" activeTab="3"/>
  </bookViews>
  <sheets>
    <sheet name="GSS717235 Vendor Info" sheetId="7" r:id="rId1"/>
    <sheet name="Chemicals" sheetId="1" r:id="rId2"/>
    <sheet name="Pricing - DFM" sheetId="2" r:id="rId3"/>
    <sheet name="DFM Facilities" sheetId="9" r:id="rId4"/>
    <sheet name="Pricing - DOC" sheetId="3" r:id="rId5"/>
    <sheet name="Pricing - DHSS" sheetId="4" r:id="rId6"/>
    <sheet name="Pricing - DSCYF" sheetId="5" r:id="rId7"/>
    <sheet name="Pricing - DOS" sheetId="6" r:id="rId8"/>
  </sheets>
  <definedNames>
    <definedName name="Klenzoid">'Pricing - DSCYF'!$D$37</definedName>
    <definedName name="_xlnm.Print_Area" localSheetId="0">'GSS717235 Vendor Info'!$A$1:$Q$30</definedName>
    <definedName name="_xlnm.Print_Area" localSheetId="4">'Pricing - DOC'!$A$1:$F$67</definedName>
    <definedName name="_xlnm.Print_Titles" localSheetId="3">'DFM Facilities'!$1:$2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9" l="1"/>
  <c r="F34" i="9"/>
  <c r="H34" i="9" s="1"/>
  <c r="C34" i="9"/>
  <c r="G34" i="9" l="1"/>
  <c r="E34" i="9"/>
  <c r="O58" i="9"/>
  <c r="E58" i="9" s="1"/>
  <c r="C58" i="9"/>
  <c r="E57" i="9"/>
  <c r="D57" i="9"/>
  <c r="O52" i="9" l="1"/>
  <c r="E52" i="9" s="1"/>
  <c r="C52" i="9"/>
  <c r="O51" i="9"/>
  <c r="E51" i="9" s="1"/>
  <c r="C51" i="9"/>
  <c r="O50" i="9"/>
  <c r="E50" i="9"/>
  <c r="C50" i="9"/>
  <c r="E49" i="9"/>
  <c r="D49" i="9"/>
  <c r="O43" i="9"/>
  <c r="E43" i="9" s="1"/>
  <c r="C43" i="9"/>
  <c r="H42" i="9"/>
  <c r="O42" i="9" s="1"/>
  <c r="E42" i="9" s="1"/>
  <c r="C42" i="9"/>
  <c r="O41" i="9"/>
  <c r="E41" i="9" s="1"/>
  <c r="C41" i="9"/>
  <c r="O40" i="9"/>
  <c r="E40" i="9" s="1"/>
  <c r="C40" i="9"/>
  <c r="O39" i="9"/>
  <c r="E39" i="9"/>
  <c r="C39" i="9"/>
  <c r="O38" i="9"/>
  <c r="E38" i="9" s="1"/>
  <c r="C38" i="9"/>
  <c r="O33" i="9"/>
  <c r="E33" i="9" s="1"/>
  <c r="C33" i="9"/>
  <c r="F32" i="9"/>
  <c r="H32" i="9" s="1"/>
  <c r="C32" i="9"/>
  <c r="O31" i="9"/>
  <c r="E31" i="9" s="1"/>
  <c r="C31" i="9"/>
  <c r="O30" i="9"/>
  <c r="E30" i="9"/>
  <c r="C30" i="9"/>
  <c r="O29" i="9"/>
  <c r="E29" i="9" s="1"/>
  <c r="C29" i="9"/>
  <c r="O28" i="9"/>
  <c r="E28" i="9" s="1"/>
  <c r="C28" i="9"/>
  <c r="F27" i="9"/>
  <c r="G27" i="9" s="1"/>
  <c r="C27" i="9"/>
  <c r="F26" i="9"/>
  <c r="H26" i="9" s="1"/>
  <c r="C26" i="9"/>
  <c r="O25" i="9"/>
  <c r="E25" i="9" s="1"/>
  <c r="C25" i="9"/>
  <c r="D23" i="9"/>
  <c r="F22" i="9"/>
  <c r="G22" i="9" s="1"/>
  <c r="C22" i="9"/>
  <c r="O21" i="9"/>
  <c r="E21" i="9"/>
  <c r="C21" i="9"/>
  <c r="F20" i="9"/>
  <c r="G20" i="9" s="1"/>
  <c r="C20" i="9"/>
  <c r="F19" i="9"/>
  <c r="G19" i="9" s="1"/>
  <c r="C19" i="9"/>
  <c r="F18" i="9"/>
  <c r="C18" i="9"/>
  <c r="G17" i="9"/>
  <c r="H17" i="9" s="1"/>
  <c r="F17" i="9"/>
  <c r="C17" i="9"/>
  <c r="F16" i="9"/>
  <c r="G16" i="9" s="1"/>
  <c r="C16" i="9"/>
  <c r="O15" i="9"/>
  <c r="E15" i="9" s="1"/>
  <c r="C15" i="9"/>
  <c r="F14" i="9"/>
  <c r="C14" i="9"/>
  <c r="O13" i="9"/>
  <c r="E13" i="9" s="1"/>
  <c r="C13" i="9"/>
  <c r="F12" i="9"/>
  <c r="C12" i="9"/>
  <c r="O11" i="9"/>
  <c r="E11" i="9" s="1"/>
  <c r="C11" i="9"/>
  <c r="F10" i="9"/>
  <c r="C10" i="9"/>
  <c r="O9" i="9"/>
  <c r="E9" i="9" s="1"/>
  <c r="C9" i="9"/>
  <c r="F8" i="9"/>
  <c r="C8" i="9"/>
  <c r="F7" i="9"/>
  <c r="G7" i="9" s="1"/>
  <c r="H7" i="9" s="1"/>
  <c r="C7" i="9"/>
  <c r="O6" i="9"/>
  <c r="E6" i="9" s="1"/>
  <c r="C6" i="9"/>
  <c r="F5" i="9"/>
  <c r="C5" i="9"/>
  <c r="F4" i="9"/>
  <c r="C4" i="9"/>
  <c r="F3" i="9"/>
  <c r="G3" i="9" s="1"/>
  <c r="C3" i="9"/>
  <c r="I14" i="2"/>
  <c r="I9" i="2"/>
  <c r="I7" i="2"/>
  <c r="J13" i="2"/>
  <c r="J8" i="2"/>
  <c r="J7" i="2"/>
  <c r="I13" i="2"/>
  <c r="C44" i="9" l="1"/>
  <c r="C23" i="9"/>
  <c r="C36" i="9"/>
  <c r="G32" i="9"/>
  <c r="E32" i="9" s="1"/>
  <c r="G12" i="9"/>
  <c r="H12" i="9" s="1"/>
  <c r="H27" i="9"/>
  <c r="E27" i="9" s="1"/>
  <c r="E35" i="9"/>
  <c r="H22" i="9"/>
  <c r="O22" i="9" s="1"/>
  <c r="E44" i="9"/>
  <c r="D44" i="9"/>
  <c r="H3" i="9"/>
  <c r="O3" i="9" s="1"/>
  <c r="E3" i="9" s="1"/>
  <c r="O7" i="9"/>
  <c r="E7" i="9" s="1"/>
  <c r="O17" i="9"/>
  <c r="E17" i="9" s="1"/>
  <c r="H20" i="9"/>
  <c r="O20" i="9" s="1"/>
  <c r="E20" i="9" s="1"/>
  <c r="H16" i="9"/>
  <c r="O16" i="9" s="1"/>
  <c r="E16" i="9" s="1"/>
  <c r="H19" i="9"/>
  <c r="G8" i="9"/>
  <c r="G18" i="9"/>
  <c r="G26" i="9"/>
  <c r="E26" i="9" s="1"/>
  <c r="G5" i="9"/>
  <c r="G10" i="9"/>
  <c r="G4" i="9"/>
  <c r="H4" i="9" s="1"/>
  <c r="G14" i="9"/>
  <c r="H14" i="9" s="1"/>
  <c r="F15" i="2"/>
  <c r="B15" i="2"/>
  <c r="N14" i="2"/>
  <c r="M14" i="2"/>
  <c r="L14" i="2"/>
  <c r="H14" i="2"/>
  <c r="G14" i="2"/>
  <c r="F14" i="2"/>
  <c r="K13" i="2"/>
  <c r="K14" i="2" s="1"/>
  <c r="J14" i="2"/>
  <c r="C46" i="9" l="1"/>
  <c r="E36" i="9"/>
  <c r="E22" i="9"/>
  <c r="O19" i="9"/>
  <c r="E19" i="9" s="1"/>
  <c r="O12" i="9"/>
  <c r="E12" i="9" s="1"/>
  <c r="H10" i="9"/>
  <c r="O10" i="9" s="1"/>
  <c r="E10" i="9" s="1"/>
  <c r="H8" i="9"/>
  <c r="O8" i="9" s="1"/>
  <c r="D46" i="9"/>
  <c r="C53" i="9"/>
  <c r="H18" i="9"/>
  <c r="O18" i="9" s="1"/>
  <c r="H5" i="9"/>
  <c r="O5" i="9" s="1"/>
  <c r="O14" i="9"/>
  <c r="E14" i="9" s="1"/>
  <c r="O4" i="9"/>
  <c r="E4" i="9" s="1"/>
  <c r="L15" i="2"/>
  <c r="I15" i="2"/>
  <c r="D53" i="9" l="1"/>
  <c r="D59" i="9" s="1"/>
  <c r="C59" i="9"/>
  <c r="E5" i="9"/>
  <c r="E18" i="9"/>
  <c r="E8" i="9"/>
</calcChain>
</file>

<file path=xl/sharedStrings.xml><?xml version="1.0" encoding="utf-8"?>
<sst xmlns="http://schemas.openxmlformats.org/spreadsheetml/2006/main" count="749" uniqueCount="394">
  <si>
    <t>CHEMICALS</t>
  </si>
  <si>
    <t>COOLING TOWER</t>
  </si>
  <si>
    <t>1. Corrosion Inhibitor</t>
  </si>
  <si>
    <t>Klenzoid</t>
  </si>
  <si>
    <t>Limbach</t>
  </si>
  <si>
    <t>Syntec</t>
  </si>
  <si>
    <t>Name</t>
  </si>
  <si>
    <t>RDG-16</t>
  </si>
  <si>
    <t>Limbach 130</t>
  </si>
  <si>
    <t xml:space="preserve">  POLY-HIB 3150T</t>
  </si>
  <si>
    <t>Generic Type</t>
  </si>
  <si>
    <t>Scale and Corrosion Inhibitor</t>
  </si>
  <si>
    <t>Phosphonate/Polymer</t>
  </si>
  <si>
    <t xml:space="preserve">  PBTC, PAA, TTA</t>
  </si>
  <si>
    <t>Active Compontents</t>
  </si>
  <si>
    <t>Phosphates, Azoles, Polymers</t>
  </si>
  <si>
    <t>Total 23.9%, 5.3% Phosphonate, 8.0% ZincGard, 10.6% Polymer</t>
  </si>
  <si>
    <t xml:space="preserve">  PBTC-10%, PAA -5-10%, TTA &lt;5%</t>
  </si>
  <si>
    <t>ppm Product in Circulating Water</t>
  </si>
  <si>
    <t>100 ppm</t>
  </si>
  <si>
    <t xml:space="preserve">  120 PPM</t>
  </si>
  <si>
    <t>Dosage, lbs/1000 Gallons of Bleed</t>
  </si>
  <si>
    <t>0.84 lb</t>
  </si>
  <si>
    <t>Test type and limits</t>
  </si>
  <si>
    <t>PO4, 2-4PPM</t>
  </si>
  <si>
    <t>0.08-0.16</t>
  </si>
  <si>
    <t xml:space="preserve">  PTSA - 100 PPB</t>
  </si>
  <si>
    <t>Delivered cost/lb</t>
  </si>
  <si>
    <t>Package size</t>
  </si>
  <si>
    <t>#316 or #52</t>
  </si>
  <si>
    <t>5 gal, 30 gal</t>
  </si>
  <si>
    <t xml:space="preserve"> 5, 15, 30 GALLON DRUMS</t>
  </si>
  <si>
    <t>2. Biocide</t>
  </si>
  <si>
    <t>MBC-215</t>
  </si>
  <si>
    <t>Limbach P-1245</t>
  </si>
  <si>
    <t xml:space="preserve">  BROMMAX 7.1</t>
  </si>
  <si>
    <t>Non-Oxidizing Biocide</t>
  </si>
  <si>
    <t>Liquid Bromine</t>
  </si>
  <si>
    <t xml:space="preserve">  STABILIZED BROMINE</t>
  </si>
  <si>
    <t>Active Components</t>
  </si>
  <si>
    <t>Isothiazilon Blend</t>
  </si>
  <si>
    <t>Minimum 11% as Bromine</t>
  </si>
  <si>
    <t>7.1% as CI2           16% as Br2</t>
  </si>
  <si>
    <t>20/50 ppm</t>
  </si>
  <si>
    <t>Dosage, lbs/1000 Gallons of Volume</t>
  </si>
  <si>
    <t>0.31 lbs</t>
  </si>
  <si>
    <t>N/A</t>
  </si>
  <si>
    <t>n/a</t>
  </si>
  <si>
    <t>Isothiazilon 1.0-2.0ppm</t>
  </si>
  <si>
    <t>DPD Bromine 0.5-1.0 mg/l</t>
  </si>
  <si>
    <t xml:space="preserve"> Free CI2  1.0 to 1.5 ppm</t>
  </si>
  <si>
    <t>#300 or #50</t>
  </si>
  <si>
    <t xml:space="preserve"> 5, 15, 30, &amp;  55 Gallon Drums</t>
  </si>
  <si>
    <t>3. Biocide</t>
  </si>
  <si>
    <t xml:space="preserve">Liquichlor </t>
  </si>
  <si>
    <t>Bellacide 301</t>
  </si>
  <si>
    <t xml:space="preserve">  MBI 1.5</t>
  </si>
  <si>
    <t>Oxidizing Biocide</t>
  </si>
  <si>
    <t>Poly Quat</t>
  </si>
  <si>
    <t>2-METHYL-4-ISOTHIAZOLIN-3-ONE</t>
  </si>
  <si>
    <t>Hypochlorite Blend</t>
  </si>
  <si>
    <t>20% Didecyl Quat</t>
  </si>
  <si>
    <t>0.27 lbs</t>
  </si>
  <si>
    <t>Free Chlorine, 1.0-2.0ppm</t>
  </si>
  <si>
    <t>Dip slide below 10^4 CFU/ml</t>
  </si>
  <si>
    <t>Isothiazolinone -3.5 ppm</t>
  </si>
  <si>
    <t xml:space="preserve"> 5, 15, 30 &amp; 55 Gallon Drums</t>
  </si>
  <si>
    <t>CLOSED SYSTEMS - HOT WATER</t>
  </si>
  <si>
    <t>4. Corrosion Inhibitor</t>
  </si>
  <si>
    <t>CSN Liquid</t>
  </si>
  <si>
    <t>Limbach 330</t>
  </si>
  <si>
    <t xml:space="preserve"> SYN-GARD 1000</t>
  </si>
  <si>
    <t>Corrosion Inhibitor</t>
  </si>
  <si>
    <t>Nitrite</t>
  </si>
  <si>
    <t xml:space="preserve"> NITRITE,SILICATE,BORATE,TTA</t>
  </si>
  <si>
    <t>Nitrites, Azoles, Blend</t>
  </si>
  <si>
    <t>30% Nitrite, 1% Azole</t>
  </si>
  <si>
    <t xml:space="preserve"> 90            &lt;5             &lt;5           &lt;5 </t>
  </si>
  <si>
    <t>1675/3350 ppm</t>
  </si>
  <si>
    <t xml:space="preserve">  1000 - 2000 </t>
  </si>
  <si>
    <t>19.6 lbs</t>
  </si>
  <si>
    <t xml:space="preserve">      6 - 9</t>
  </si>
  <si>
    <t>NO2, 500-1000ppm</t>
  </si>
  <si>
    <t>600-1200 mg/l</t>
  </si>
  <si>
    <t xml:space="preserve"> NO2-   600 - 900 PPM</t>
  </si>
  <si>
    <t>52#</t>
  </si>
  <si>
    <t xml:space="preserve"> 50 lb PAIL</t>
  </si>
  <si>
    <t>CHILL WATER</t>
  </si>
  <si>
    <t>5. Corrosion Inhibitor</t>
  </si>
  <si>
    <t>400-800 mg/l</t>
  </si>
  <si>
    <t xml:space="preserve"> 50 LB PAIL</t>
  </si>
  <si>
    <t>DUAL TEMPERATURE</t>
  </si>
  <si>
    <t>6. Corrosion Inhibitor</t>
  </si>
  <si>
    <t>STEAM SYSTEMS</t>
  </si>
  <si>
    <t>7. All in one Treatment</t>
  </si>
  <si>
    <t>Kelox 10 P</t>
  </si>
  <si>
    <t>Limbach 5217</t>
  </si>
  <si>
    <t xml:space="preserve"> PHOS/POLYMER/SULFITE/AMINE</t>
  </si>
  <si>
    <t>Silfites, Phosphates, Alk Boosters, Blend</t>
  </si>
  <si>
    <t>8.8% Sulfite, 3.8% Phosphonate3.5% Terpolymer, Antifoam</t>
  </si>
  <si>
    <t xml:space="preserve">   5           &lt;10           10-20     &lt;5</t>
  </si>
  <si>
    <t>ppm Product per ppm Hardness</t>
  </si>
  <si>
    <t>ppm Product per ppm Oxygen</t>
  </si>
  <si>
    <t>ppm Product in Boiler</t>
  </si>
  <si>
    <t>92-105</t>
  </si>
  <si>
    <t>350/700 ppm</t>
  </si>
  <si>
    <t xml:space="preserve">  250 PPM</t>
  </si>
  <si>
    <t>SO4, 30-60ppm</t>
  </si>
  <si>
    <t>Sulifte 40/80</t>
  </si>
  <si>
    <t xml:space="preserve">  SO2 - 30 - 50 PPM</t>
  </si>
  <si>
    <t>#50 or #300</t>
  </si>
  <si>
    <t xml:space="preserve"> 5, 15, 30 &amp; 55 GL DRUMS</t>
  </si>
  <si>
    <t>8. All in one Treatment (FDA aproved)</t>
  </si>
  <si>
    <t>SB-100F</t>
  </si>
  <si>
    <t>10% 2-Diethylaminoethanol,2.5% 9-Octadecen-1-amine, 5% Cyclohexylamine</t>
  </si>
  <si>
    <t>15-100 ppm</t>
  </si>
  <si>
    <t>MONTHLY PRICING - DFM</t>
  </si>
  <si>
    <t>LUMP SUM BID</t>
  </si>
  <si>
    <t>NEW CASTLE</t>
  </si>
  <si>
    <t>KENT</t>
  </si>
  <si>
    <t>SUSSEX</t>
  </si>
  <si>
    <t>Tower Inhibitor</t>
  </si>
  <si>
    <t>Biocide</t>
  </si>
  <si>
    <t>Hot Inhibitor</t>
  </si>
  <si>
    <t>Chill Inhibitor</t>
  </si>
  <si>
    <t>Dual Temp Inhibitor</t>
  </si>
  <si>
    <t>Boiler Treatment</t>
  </si>
  <si>
    <t>Boiler Treatment (FDA)</t>
  </si>
  <si>
    <t>Other</t>
  </si>
  <si>
    <t>Labor</t>
  </si>
  <si>
    <t>Total</t>
  </si>
  <si>
    <t>Total all 3 Counties</t>
  </si>
  <si>
    <r>
      <rPr>
        <b/>
        <sz val="11"/>
        <color indexed="8"/>
        <rFont val="Calibri"/>
        <family val="2"/>
      </rPr>
      <t>Other</t>
    </r>
    <r>
      <rPr>
        <sz val="11"/>
        <color theme="1"/>
        <rFont val="Calibri"/>
        <family val="2"/>
        <scheme val="minor"/>
      </rPr>
      <t>: Please provide details below regarding "Other".</t>
    </r>
  </si>
  <si>
    <t>All cooling towers will have a conductivity controller with prepiped flow switch and probe plus one inhibitor and two biocide pumps installed.  Outside evaporate towers will be Pulsefeeder conductivity/pump combination in outside enclosure.  Also indues test equipment, corrosion coupon racks and test, and monthly bio-dip slides for cooling towers.</t>
  </si>
  <si>
    <t>MONTHLY PRICING - DOC</t>
  </si>
  <si>
    <t>Howard R. Young Correctional Institution</t>
  </si>
  <si>
    <t>EQUIPMENT</t>
  </si>
  <si>
    <t>FACILITY MONTHLY COST</t>
  </si>
  <si>
    <t>West Side</t>
  </si>
  <si>
    <t>(2) 200 ton closed loop chiller w/common sump</t>
  </si>
  <si>
    <t>(1) 400 ton cooling tower</t>
  </si>
  <si>
    <t>East Side</t>
  </si>
  <si>
    <t>(2) 250 ton closed loop chiller</t>
  </si>
  <si>
    <t>(2) 250 ton cooling tower</t>
  </si>
  <si>
    <t>(4) hot water boiler system</t>
  </si>
  <si>
    <t xml:space="preserve">Total: </t>
  </si>
  <si>
    <t>James T. Vaughn Correctional Center</t>
  </si>
  <si>
    <t>CVOP</t>
  </si>
  <si>
    <t>(5) 70 ton closed loop chiller</t>
  </si>
  <si>
    <t>(2) 70 ton cooling tower</t>
  </si>
  <si>
    <t>(1) hot water boiler system</t>
  </si>
  <si>
    <t>S-1 Building</t>
  </si>
  <si>
    <t>(1) 80 ton closed loop chiller</t>
  </si>
  <si>
    <t>(1) 80 ton cooling tower</t>
  </si>
  <si>
    <t>T1-T2 Building</t>
  </si>
  <si>
    <t>(1) Chiller (Trane, 40 ton air cooled, closed loop)</t>
  </si>
  <si>
    <t>B Building</t>
  </si>
  <si>
    <t>A. O. Smith Steam Boiler</t>
  </si>
  <si>
    <t>C Building</t>
  </si>
  <si>
    <t>D Building</t>
  </si>
  <si>
    <t>E Building</t>
  </si>
  <si>
    <t>K Building</t>
  </si>
  <si>
    <t>L-Y Building</t>
  </si>
  <si>
    <t>14 Building</t>
  </si>
  <si>
    <t>Sussex Correctional Institution</t>
  </si>
  <si>
    <t>SVOP</t>
  </si>
  <si>
    <t>(2) 78 ton closed loop chillers</t>
  </si>
  <si>
    <t>(2) 78 ton cooling towers</t>
  </si>
  <si>
    <t>Pre-Trial</t>
  </si>
  <si>
    <t>(2) 345 ton closed loop chillers</t>
  </si>
  <si>
    <t>(2) 345 ton cooling towers</t>
  </si>
  <si>
    <t>Morris Correctional Institution</t>
  </si>
  <si>
    <t>(4) 90 ton closed loop air cooled chillers</t>
  </si>
  <si>
    <t>MONTHLY PRICING - DHSS</t>
  </si>
  <si>
    <t>Herman Holloway Campus</t>
  </si>
  <si>
    <t>Main Admin Bldg - Steam boiler (Bryan) 5200 PPH</t>
  </si>
  <si>
    <t>T-Building - Hot water boiler (Weil McLain) 490 PPH</t>
  </si>
  <si>
    <t>Warehouse - Steam boiler (Weil McLain) 1084 PPH</t>
  </si>
  <si>
    <t>Power Plant - Steam boiler (Bryano) 17662 PPH</t>
  </si>
  <si>
    <t>Chapel - Hot water boiler (weil McLain) 360 PPH</t>
  </si>
  <si>
    <t>Maintenance Shop - Steam boiler (Burnham) 3529 PPH</t>
  </si>
  <si>
    <t>Garden Café - Steam boiler (weil McLain) 1632 PPH</t>
  </si>
  <si>
    <t>Charles Debnam Bldg. - Steam boiler (Weil McLain) 1632 PPH</t>
  </si>
  <si>
    <t>Lewis - Hot water boiler (Burnham) 1314 PPH Cooling tower (Recold SPX)</t>
  </si>
  <si>
    <t>Whitehouse - Hot water boiler (Crown) 152 PPH</t>
  </si>
  <si>
    <t>Kent &amp; Sussex - Hot water boiler (HB Smith) 5793 PPH Cooling Towers (BAC) (EVAPCO) 250 Tons York Chillers</t>
  </si>
  <si>
    <t>Mitchell - Hot water boiler (Smith) 652 PPH</t>
  </si>
  <si>
    <t>Carvel - Hot water boiler (Weil McLain) 2612 PPH Cooling Tower (BAC) 75 Tons York Chiller</t>
  </si>
  <si>
    <t>Spring - Hot water boiler (HB Smith) 2067 PPH</t>
  </si>
  <si>
    <t>Biggs - Hot Water (HB Smith) 2840 PPH</t>
  </si>
  <si>
    <t>State Service Centers - New Castle</t>
  </si>
  <si>
    <t>Hudson - Hot water boiler (Hydro Therm) 1168 PPH Cooling Tower (EVAPCO)</t>
  </si>
  <si>
    <t>Porter (Lochnivar Knight) 500 PPH Airstack Chiller 53 tons</t>
  </si>
  <si>
    <t>Emily P. Bissell Hospital - New Castle</t>
  </si>
  <si>
    <t>Kewanee Boiler #1 3348 MBh</t>
  </si>
  <si>
    <t>Kewanee Boiler #2 3348MBh</t>
  </si>
  <si>
    <t>Total:</t>
  </si>
  <si>
    <t>Stockley Campus - Sussex</t>
  </si>
  <si>
    <t>(3) Cleaver Brooks Boiler (FLX200-600) 6,000,000 BTU/HR</t>
  </si>
  <si>
    <t>(2) Cleaver Brooks Boiler (CB100-150) 6,277,000 BTU/HR</t>
  </si>
  <si>
    <t>(3) 250 Ton Chill Water Closed Loop Systems</t>
  </si>
  <si>
    <t>Thurman Adams Service Center - Sussex</t>
  </si>
  <si>
    <t>(3) HB Smith Boiler (18 Series 7) 480,000 BTU/HR</t>
  </si>
  <si>
    <t>(2) Weil-McLain Boiler (P778-W) 764,000 BTU/HR</t>
  </si>
  <si>
    <t>100 Ton Chill Water Closed Loop System</t>
  </si>
  <si>
    <t>(2) 200 Ton Chill Water Closed Loop System</t>
  </si>
  <si>
    <t>Ellendale Support Services - Sussex</t>
  </si>
  <si>
    <t>(2) Peerless (EC/ECT-05-175-W/5) 186,000 BTU/HR</t>
  </si>
  <si>
    <t>Weil-McLain (A/B868) 234,000 BTU/HR</t>
  </si>
  <si>
    <t>MONTHLY PRICING - DSCYF</t>
  </si>
  <si>
    <t>Terry Center</t>
  </si>
  <si>
    <t>Hot Water Loop</t>
  </si>
  <si>
    <t>Cooling tower loop (chiller)</t>
  </si>
  <si>
    <t>Stevenson House</t>
  </si>
  <si>
    <t>Closed Loop Heating System</t>
  </si>
  <si>
    <t>Ferris School</t>
  </si>
  <si>
    <t>New Castle County Detention Center</t>
  </si>
  <si>
    <t>(1) Heat Pump Loop</t>
  </si>
  <si>
    <t>Administration Building</t>
  </si>
  <si>
    <t>Snowden Cottage</t>
  </si>
  <si>
    <t>(1) closed loop heating system</t>
  </si>
  <si>
    <t>Mowlds Cottage</t>
  </si>
  <si>
    <t>Grace Cottage</t>
  </si>
  <si>
    <t>(1) closed loop heating sytem</t>
  </si>
  <si>
    <t>MONTHLY PRICING - DOS</t>
  </si>
  <si>
    <t>Veterans Home</t>
  </si>
  <si>
    <t>Heating Hot Water</t>
  </si>
  <si>
    <t>Chilled Water</t>
  </si>
  <si>
    <t>VENDOR INFORMATION</t>
  </si>
  <si>
    <t xml:space="preserve">Vendor Name: </t>
  </si>
  <si>
    <t>Klenzoid, Inc</t>
  </si>
  <si>
    <t>Vendor Address:</t>
  </si>
  <si>
    <t>912 Spring Mill Ave</t>
  </si>
  <si>
    <t>City, State, Zip Code:</t>
  </si>
  <si>
    <t>Conshohocken, PA 19428</t>
  </si>
  <si>
    <t>Contact Person:</t>
  </si>
  <si>
    <t>Rob Maxosn</t>
  </si>
  <si>
    <t>Phone number:</t>
  </si>
  <si>
    <t>800-825-9495</t>
  </si>
  <si>
    <t>Email:</t>
  </si>
  <si>
    <t>rob_maxson@klenozidinc.com</t>
  </si>
  <si>
    <t>SERVICE AREA</t>
  </si>
  <si>
    <t>County</t>
  </si>
  <si>
    <t>Yes or No</t>
  </si>
  <si>
    <t>New Castle</t>
  </si>
  <si>
    <t xml:space="preserve">Yes  </t>
  </si>
  <si>
    <t>Kent</t>
  </si>
  <si>
    <t>Yes</t>
  </si>
  <si>
    <t>Sussex</t>
  </si>
  <si>
    <t>ACCOUNT MANAGER</t>
  </si>
  <si>
    <t>Account Manager:</t>
  </si>
  <si>
    <t>Rob Maxson</t>
  </si>
  <si>
    <t>Account Manager phone:</t>
  </si>
  <si>
    <t>443-299-8081</t>
  </si>
  <si>
    <t>Account Manager email:</t>
  </si>
  <si>
    <t>Rob_Maxson@Klenzoidinc.com</t>
  </si>
  <si>
    <t>Secondary Contact:</t>
  </si>
  <si>
    <t>Jeff Rudolph</t>
  </si>
  <si>
    <t>Secondary Contact phone:</t>
  </si>
  <si>
    <t>Secondary Contact email:</t>
  </si>
  <si>
    <t>Jeff_Rudolph@Klenzoidinc.com</t>
  </si>
  <si>
    <t>Emergency Requests phone:</t>
  </si>
  <si>
    <t>800-825-94945</t>
  </si>
  <si>
    <t>LABOR RATE</t>
  </si>
  <si>
    <t xml:space="preserve">Labor Rate: </t>
  </si>
  <si>
    <t>Limbach Company</t>
  </si>
  <si>
    <t>175 Titus Avenue, Suite 100</t>
  </si>
  <si>
    <t>Warrington, PA 18976</t>
  </si>
  <si>
    <t xml:space="preserve">Jung Kang </t>
  </si>
  <si>
    <t>215-488-9638</t>
  </si>
  <si>
    <t>jung.kang@limbachinc.com</t>
  </si>
  <si>
    <t>Thomas Dougherty</t>
  </si>
  <si>
    <t>215-488-9660</t>
  </si>
  <si>
    <t>thomas.dougherty@limbachinc.com</t>
  </si>
  <si>
    <t>800-827-5010</t>
  </si>
  <si>
    <t xml:space="preserve">yes  </t>
  </si>
  <si>
    <t>SYNTEC CORPORATION</t>
  </si>
  <si>
    <t>109 ROGERS ROAD, SUITE E</t>
  </si>
  <si>
    <t>WILMINGTON, DE  19801</t>
  </si>
  <si>
    <t>THERESA KISIELEWSKI</t>
  </si>
  <si>
    <t>302-421-8393</t>
  </si>
  <si>
    <t>INFO@SYNTEC.COM</t>
  </si>
  <si>
    <t xml:space="preserve">  CHUCK EHST</t>
  </si>
  <si>
    <t>215-779-6092</t>
  </si>
  <si>
    <t>CHUCKEHST@SYNTEC.COM</t>
  </si>
  <si>
    <t>TIM CELLA</t>
  </si>
  <si>
    <t>302-598-3628</t>
  </si>
  <si>
    <t>TIMCELLA@SYNTEC.COM</t>
  </si>
  <si>
    <t>GSS17235-WATER_TREAT   - Water Treatment</t>
  </si>
  <si>
    <t>07/17/17  Limbach Pricing Updated to reflect facilities serviced.   Please see DFM Facilities Tab for detailed information</t>
  </si>
  <si>
    <t xml:space="preserve">State of Delaware </t>
  </si>
  <si>
    <t xml:space="preserve">Facilities Management </t>
  </si>
  <si>
    <t>MONTHLY CONTRACT PRICE</t>
  </si>
  <si>
    <t xml:space="preserve"> </t>
  </si>
  <si>
    <t>Location Kent County</t>
  </si>
  <si>
    <t>Building Name</t>
  </si>
  <si>
    <t>PO Price</t>
  </si>
  <si>
    <t>Totals from separate items</t>
  </si>
  <si>
    <t>10K01</t>
  </si>
  <si>
    <t>Legislative Hall</t>
  </si>
  <si>
    <t>10K02</t>
  </si>
  <si>
    <t>Jesse Cooper Bldg</t>
  </si>
  <si>
    <t>10K03</t>
  </si>
  <si>
    <t>Townsend Bldg</t>
  </si>
  <si>
    <t>10K05</t>
  </si>
  <si>
    <t>Credit Union/Capitol Police</t>
  </si>
  <si>
    <t>10K08</t>
  </si>
  <si>
    <t>Tatnall Bldg</t>
  </si>
  <si>
    <t>10K13</t>
  </si>
  <si>
    <t>Public Archives</t>
  </si>
  <si>
    <t>10K16</t>
  </si>
  <si>
    <t>Haslett Armory</t>
  </si>
  <si>
    <t>10K19</t>
  </si>
  <si>
    <t>Public Safety Bldg</t>
  </si>
  <si>
    <t>10K20</t>
  </si>
  <si>
    <t>BSP Headquarters</t>
  </si>
  <si>
    <t>10K30</t>
  </si>
  <si>
    <t>KC Fire Marshals Office</t>
  </si>
  <si>
    <t>10K42</t>
  </si>
  <si>
    <t>KC Family Court Bldg</t>
  </si>
  <si>
    <t>10K50</t>
  </si>
  <si>
    <t>DOT Admin Bldg</t>
  </si>
  <si>
    <t>10K57</t>
  </si>
  <si>
    <t>Agriculture Lab</t>
  </si>
  <si>
    <t>10K59/10K36</t>
  </si>
  <si>
    <t>DEMA Facility / TMC</t>
  </si>
  <si>
    <t>10K75</t>
  </si>
  <si>
    <t>Thomas Collins Bldg</t>
  </si>
  <si>
    <t>10K78</t>
  </si>
  <si>
    <t>Williams State Service Center</t>
  </si>
  <si>
    <t>10K79</t>
  </si>
  <si>
    <t>Argiculture Bldg</t>
  </si>
  <si>
    <t>10K82</t>
  </si>
  <si>
    <t>William Penn Bldg</t>
  </si>
  <si>
    <t>10K83</t>
  </si>
  <si>
    <t>DSP Indoor Firing Range</t>
  </si>
  <si>
    <t>10K86</t>
  </si>
  <si>
    <t>Richardson &amp; Robbins Bldg</t>
  </si>
  <si>
    <t>Kent County Total</t>
  </si>
  <si>
    <t>(GSS_17235 Total $3,002/month or $36,024/year)</t>
  </si>
  <si>
    <t>Location New Castle County</t>
  </si>
  <si>
    <t>10N29</t>
  </si>
  <si>
    <t>DSP Troop 2</t>
  </si>
  <si>
    <t>10N39</t>
  </si>
  <si>
    <t>Absalom Jones School</t>
  </si>
  <si>
    <t>10N58</t>
  </si>
  <si>
    <t>NCC Fire Marshal Office</t>
  </si>
  <si>
    <t>10N77</t>
  </si>
  <si>
    <t>Greater Wilmington Motor Vehicle Lanes</t>
  </si>
  <si>
    <t>10N84</t>
  </si>
  <si>
    <t>NCC Courthouse</t>
  </si>
  <si>
    <t>10N89</t>
  </si>
  <si>
    <t>NCC Fire Training Center</t>
  </si>
  <si>
    <t>10N90</t>
  </si>
  <si>
    <t>Amoco Bldg</t>
  </si>
  <si>
    <t>10N92</t>
  </si>
  <si>
    <t>Carvel State Office Bldg</t>
  </si>
  <si>
    <t>10N95</t>
  </si>
  <si>
    <t>Food Warehouse Surplus</t>
  </si>
  <si>
    <t>10N96</t>
  </si>
  <si>
    <t>900 King Street</t>
  </si>
  <si>
    <t>New Castle County Total</t>
  </si>
  <si>
    <t>(GSS_17235 Total $1,644/month or $19,728/year)</t>
  </si>
  <si>
    <t>Location Sussex County</t>
  </si>
  <si>
    <t>10S33</t>
  </si>
  <si>
    <t>Chancery Bldg</t>
  </si>
  <si>
    <t>10S34</t>
  </si>
  <si>
    <t>Troop 5</t>
  </si>
  <si>
    <t>10S61</t>
  </si>
  <si>
    <t>Sussex County Family Court</t>
  </si>
  <si>
    <t>10S63</t>
  </si>
  <si>
    <t>Sussex County Inspection Lane</t>
  </si>
  <si>
    <t>10S64</t>
  </si>
  <si>
    <t>Sussex County Courthouse</t>
  </si>
  <si>
    <t>10S66</t>
  </si>
  <si>
    <t>Fire School</t>
  </si>
  <si>
    <t>Sussex County Total</t>
  </si>
  <si>
    <t>(GSS_17235 Total $502/month or $6,024/year)</t>
  </si>
  <si>
    <t>Grand Total PO Amount</t>
  </si>
  <si>
    <t>Changes to Locations</t>
  </si>
  <si>
    <t>10N97</t>
  </si>
  <si>
    <t>NCC Inspection Lanes    (remove)</t>
  </si>
  <si>
    <t>10N76</t>
  </si>
  <si>
    <t>Delaware City Inspection Lane  (add)</t>
  </si>
  <si>
    <t>10K38</t>
  </si>
  <si>
    <t>Kent County Courthouse (add)</t>
  </si>
  <si>
    <t>10K76</t>
  </si>
  <si>
    <t>JP Court 7 &amp; 16 (add)</t>
  </si>
  <si>
    <t xml:space="preserve">7/17/17 PS1 </t>
  </si>
  <si>
    <t>Grand Total PO Amount - 7/17/17 Addendum</t>
  </si>
  <si>
    <t>8/11/17 PS2</t>
  </si>
  <si>
    <t>10K33</t>
  </si>
  <si>
    <t>DSP Troop 3</t>
  </si>
  <si>
    <t>NCC Inspection Lanes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</si>
</sst>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3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444444"/>
      <name val="Calibri"/>
      <family val="2"/>
    </font>
    <font>
      <b/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i/>
      <u/>
      <sz val="11"/>
      <color rgb="FFFF0000"/>
      <name val="Calibri"/>
      <family val="2"/>
      <scheme val="minor"/>
    </font>
    <font>
      <b/>
      <i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</font>
    <font>
      <b/>
      <sz val="14"/>
      <color theme="1"/>
      <name val="Calibri"/>
      <family val="2"/>
      <scheme val="minor"/>
    </font>
    <font>
      <sz val="18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00B0F0"/>
      <name val="Times New Roman"/>
      <family val="1"/>
    </font>
    <font>
      <sz val="11"/>
      <color rgb="FF00B0F0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8" fillId="0" borderId="0"/>
    <xf numFmtId="0" fontId="18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8" fillId="0" borderId="0"/>
  </cellStyleXfs>
  <cellXfs count="153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0" fontId="0" fillId="3" borderId="1" xfId="0" applyFill="1" applyBorder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" fontId="0" fillId="3" borderId="1" xfId="0" applyNumberFormat="1" applyFill="1" applyBorder="1"/>
    <xf numFmtId="4" fontId="0" fillId="0" borderId="1" xfId="0" applyNumberFormat="1" applyFill="1" applyBorder="1"/>
    <xf numFmtId="0" fontId="0" fillId="0" borderId="0" xfId="0" applyFill="1"/>
    <xf numFmtId="164" fontId="0" fillId="0" borderId="0" xfId="0" applyNumberFormat="1"/>
    <xf numFmtId="0" fontId="5" fillId="0" borderId="6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164" fontId="0" fillId="0" borderId="1" xfId="0" applyNumberFormat="1" applyBorder="1"/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" fillId="0" borderId="1" xfId="0" applyFont="1" applyBorder="1"/>
    <xf numFmtId="0" fontId="3" fillId="0" borderId="7" xfId="0" applyFont="1" applyFill="1" applyBorder="1" applyAlignment="1">
      <alignment wrapText="1"/>
    </xf>
    <xf numFmtId="4" fontId="0" fillId="0" borderId="7" xfId="0" applyNumberFormat="1" applyFill="1" applyBorder="1"/>
    <xf numFmtId="0" fontId="0" fillId="0" borderId="0" xfId="0" applyFill="1" applyBorder="1"/>
    <xf numFmtId="164" fontId="0" fillId="0" borderId="7" xfId="0" applyNumberFormat="1" applyFill="1" applyBorder="1"/>
    <xf numFmtId="0" fontId="0" fillId="2" borderId="0" xfId="0" applyFill="1" applyAlignment="1">
      <alignment horizontal="center"/>
    </xf>
    <xf numFmtId="0" fontId="0" fillId="0" borderId="1" xfId="0" applyFont="1" applyBorder="1"/>
    <xf numFmtId="0" fontId="0" fillId="0" borderId="0" xfId="0" applyFont="1"/>
    <xf numFmtId="164" fontId="0" fillId="0" borderId="1" xfId="0" applyNumberFormat="1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15" fillId="0" borderId="1" xfId="0" applyFont="1" applyBorder="1"/>
    <xf numFmtId="0" fontId="16" fillId="6" borderId="1" xfId="0" applyFont="1" applyFill="1" applyBorder="1"/>
    <xf numFmtId="0" fontId="0" fillId="0" borderId="1" xfId="0" applyFill="1" applyBorder="1"/>
    <xf numFmtId="0" fontId="1" fillId="0" borderId="1" xfId="0" applyFont="1" applyBorder="1" applyAlignment="1">
      <alignment wrapText="1"/>
    </xf>
    <xf numFmtId="164" fontId="0" fillId="0" borderId="7" xfId="0" applyNumberFormat="1" applyFont="1" applyBorder="1"/>
    <xf numFmtId="0" fontId="0" fillId="0" borderId="1" xfId="0" applyFont="1" applyBorder="1" applyAlignment="1">
      <alignment horizontal="left" wrapText="1"/>
    </xf>
    <xf numFmtId="0" fontId="0" fillId="4" borderId="7" xfId="0" applyFill="1" applyBorder="1" applyAlignment="1">
      <alignment horizontal="center" wrapText="1"/>
    </xf>
    <xf numFmtId="0" fontId="0" fillId="0" borderId="8" xfId="0" applyBorder="1"/>
    <xf numFmtId="164" fontId="0" fillId="0" borderId="4" xfId="0" applyNumberFormat="1" applyFont="1" applyBorder="1"/>
    <xf numFmtId="0" fontId="2" fillId="0" borderId="1" xfId="0" applyFont="1" applyBorder="1" applyAlignment="1">
      <alignment horizontal="left" wrapText="1"/>
    </xf>
    <xf numFmtId="0" fontId="21" fillId="0" borderId="1" xfId="2" applyFont="1" applyFill="1" applyBorder="1"/>
    <xf numFmtId="0" fontId="21" fillId="0" borderId="1" xfId="4" applyFont="1" applyFill="1" applyBorder="1" applyAlignment="1"/>
    <xf numFmtId="0" fontId="21" fillId="0" borderId="1" xfId="4" applyFont="1" applyBorder="1" applyAlignment="1"/>
    <xf numFmtId="0" fontId="18" fillId="0" borderId="0" xfId="4" applyFont="1" applyFill="1" applyBorder="1" applyAlignment="1"/>
    <xf numFmtId="0" fontId="0" fillId="7" borderId="0" xfId="0" applyFill="1"/>
    <xf numFmtId="0" fontId="17" fillId="0" borderId="1" xfId="0" applyFont="1" applyFill="1" applyBorder="1" applyAlignment="1">
      <alignment horizontal="center"/>
    </xf>
    <xf numFmtId="0" fontId="17" fillId="0" borderId="1" xfId="0" applyFont="1" applyFill="1" applyBorder="1"/>
    <xf numFmtId="0" fontId="2" fillId="0" borderId="1" xfId="0" applyFont="1" applyFill="1" applyBorder="1"/>
    <xf numFmtId="8" fontId="0" fillId="0" borderId="1" xfId="0" applyNumberForma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8" fontId="6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39" fontId="6" fillId="0" borderId="1" xfId="0" applyNumberFormat="1" applyFont="1" applyFill="1" applyBorder="1" applyAlignment="1">
      <alignment horizontal="center" wrapText="1"/>
    </xf>
    <xf numFmtId="10" fontId="6" fillId="0" borderId="1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9" fontId="6" fillId="0" borderId="1" xfId="0" applyNumberFormat="1" applyFont="1" applyFill="1" applyBorder="1" applyAlignment="1">
      <alignment horizontal="center" wrapText="1"/>
    </xf>
    <xf numFmtId="164" fontId="0" fillId="0" borderId="0" xfId="0" applyNumberFormat="1" applyFill="1" applyAlignment="1">
      <alignment horizontal="center" wrapText="1"/>
    </xf>
    <xf numFmtId="2" fontId="0" fillId="0" borderId="0" xfId="0" applyNumberFormat="1" applyFill="1" applyAlignment="1">
      <alignment horizontal="center" wrapText="1"/>
    </xf>
    <xf numFmtId="164" fontId="2" fillId="0" borderId="5" xfId="0" applyNumberFormat="1" applyFont="1" applyBorder="1" applyAlignment="1">
      <alignment horizontal="center"/>
    </xf>
    <xf numFmtId="164" fontId="0" fillId="0" borderId="0" xfId="0" applyNumberFormat="1" applyFill="1"/>
    <xf numFmtId="164" fontId="6" fillId="0" borderId="0" xfId="0" applyNumberFormat="1" applyFont="1" applyFill="1" applyAlignment="1">
      <alignment wrapText="1"/>
    </xf>
    <xf numFmtId="164" fontId="0" fillId="0" borderId="0" xfId="0" applyNumberFormat="1" applyFill="1" applyAlignment="1">
      <alignment wrapText="1"/>
    </xf>
    <xf numFmtId="0" fontId="6" fillId="0" borderId="5" xfId="0" applyFont="1" applyFill="1" applyBorder="1" applyAlignment="1">
      <alignment horizontal="center" wrapText="1"/>
    </xf>
    <xf numFmtId="0" fontId="2" fillId="8" borderId="9" xfId="0" applyFont="1" applyFill="1" applyBorder="1" applyAlignment="1">
      <alignment horizontal="center" wrapText="1"/>
    </xf>
    <xf numFmtId="164" fontId="0" fillId="0" borderId="1" xfId="0" applyNumberFormat="1" applyFill="1" applyBorder="1" applyAlignment="1">
      <alignment horizontal="center"/>
    </xf>
    <xf numFmtId="164" fontId="0" fillId="0" borderId="5" xfId="0" applyNumberFormat="1" applyBorder="1"/>
    <xf numFmtId="0" fontId="0" fillId="0" borderId="7" xfId="0" applyFill="1" applyBorder="1" applyAlignment="1">
      <alignment horizontal="center" wrapText="1"/>
    </xf>
    <xf numFmtId="0" fontId="2" fillId="8" borderId="10" xfId="0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3" borderId="0" xfId="0" applyFill="1" applyBorder="1"/>
    <xf numFmtId="0" fontId="0" fillId="3" borderId="0" xfId="0" applyFill="1"/>
    <xf numFmtId="164" fontId="0" fillId="3" borderId="0" xfId="0" applyNumberFormat="1" applyFill="1"/>
    <xf numFmtId="0" fontId="24" fillId="0" borderId="0" xfId="0" applyFont="1"/>
    <xf numFmtId="0" fontId="6" fillId="0" borderId="0" xfId="0" applyFont="1"/>
    <xf numFmtId="0" fontId="25" fillId="0" borderId="1" xfId="0" applyFont="1" applyBorder="1"/>
    <xf numFmtId="0" fontId="1" fillId="0" borderId="2" xfId="0" applyFont="1" applyBorder="1"/>
    <xf numFmtId="0" fontId="6" fillId="0" borderId="3" xfId="0" applyFont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26" fillId="0" borderId="1" xfId="0" applyFont="1" applyBorder="1"/>
    <xf numFmtId="44" fontId="0" fillId="0" borderId="2" xfId="0" applyNumberFormat="1" applyBorder="1"/>
    <xf numFmtId="44" fontId="0" fillId="0" borderId="1" xfId="0" applyNumberFormat="1" applyBorder="1"/>
    <xf numFmtId="44" fontId="6" fillId="9" borderId="1" xfId="0" applyNumberFormat="1" applyFont="1" applyFill="1" applyBorder="1"/>
    <xf numFmtId="44" fontId="6" fillId="10" borderId="1" xfId="0" applyNumberFormat="1" applyFont="1" applyFill="1" applyBorder="1"/>
    <xf numFmtId="0" fontId="27" fillId="0" borderId="1" xfId="0" applyFont="1" applyFill="1" applyBorder="1"/>
    <xf numFmtId="0" fontId="27" fillId="0" borderId="1" xfId="0" applyFont="1" applyBorder="1"/>
    <xf numFmtId="44" fontId="28" fillId="0" borderId="2" xfId="0" applyNumberFormat="1" applyFont="1" applyBorder="1"/>
    <xf numFmtId="44" fontId="6" fillId="0" borderId="1" xfId="0" applyNumberFormat="1" applyFont="1" applyBorder="1"/>
    <xf numFmtId="44" fontId="6" fillId="0" borderId="0" xfId="0" applyNumberFormat="1" applyFont="1"/>
    <xf numFmtId="0" fontId="29" fillId="0" borderId="0" xfId="0" applyFont="1"/>
    <xf numFmtId="0" fontId="30" fillId="0" borderId="1" xfId="0" applyFont="1" applyBorder="1"/>
    <xf numFmtId="0" fontId="30" fillId="0" borderId="1" xfId="0" applyFont="1" applyFill="1" applyBorder="1"/>
    <xf numFmtId="0" fontId="26" fillId="0" borderId="1" xfId="0" applyFont="1" applyFill="1" applyBorder="1"/>
    <xf numFmtId="44" fontId="0" fillId="0" borderId="8" xfId="0" applyNumberFormat="1" applyBorder="1"/>
    <xf numFmtId="44" fontId="6" fillId="0" borderId="8" xfId="0" applyNumberFormat="1" applyFont="1" applyBorder="1"/>
    <xf numFmtId="0" fontId="31" fillId="0" borderId="0" xfId="0" applyFont="1"/>
    <xf numFmtId="44" fontId="3" fillId="0" borderId="0" xfId="0" applyNumberFormat="1" applyFont="1"/>
    <xf numFmtId="44" fontId="0" fillId="0" borderId="0" xfId="0" applyNumberFormat="1" applyBorder="1"/>
    <xf numFmtId="44" fontId="6" fillId="0" borderId="0" xfId="0" applyNumberFormat="1" applyFont="1" applyBorder="1"/>
    <xf numFmtId="44" fontId="0" fillId="0" borderId="4" xfId="0" applyNumberFormat="1" applyBorder="1"/>
    <xf numFmtId="44" fontId="6" fillId="0" borderId="4" xfId="0" applyNumberFormat="1" applyFont="1" applyBorder="1"/>
    <xf numFmtId="44" fontId="0" fillId="11" borderId="2" xfId="0" applyNumberFormat="1" applyFill="1" applyBorder="1"/>
    <xf numFmtId="44" fontId="0" fillId="11" borderId="1" xfId="0" applyNumberFormat="1" applyFill="1" applyBorder="1"/>
    <xf numFmtId="0" fontId="26" fillId="0" borderId="0" xfId="0" applyFont="1"/>
    <xf numFmtId="0" fontId="32" fillId="0" borderId="0" xfId="0" applyFont="1"/>
    <xf numFmtId="0" fontId="19" fillId="0" borderId="0" xfId="0" applyFont="1" applyAlignment="1">
      <alignment horizontal="center"/>
    </xf>
    <xf numFmtId="0" fontId="23" fillId="2" borderId="0" xfId="0" applyFont="1" applyFill="1" applyAlignment="1">
      <alignment horizontal="left"/>
    </xf>
    <xf numFmtId="0" fontId="19" fillId="0" borderId="0" xfId="1" applyFont="1" applyAlignment="1">
      <alignment horizontal="left"/>
    </xf>
    <xf numFmtId="49" fontId="20" fillId="5" borderId="1" xfId="0" applyNumberFormat="1" applyFont="1" applyFill="1" applyBorder="1" applyAlignment="1">
      <alignment horizontal="center"/>
    </xf>
    <xf numFmtId="0" fontId="19" fillId="0" borderId="0" xfId="4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19" fillId="0" borderId="0" xfId="4" applyFont="1" applyAlignment="1">
      <alignment horizontal="center"/>
    </xf>
    <xf numFmtId="0" fontId="19" fillId="0" borderId="0" xfId="0" applyFont="1" applyFill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49" fontId="22" fillId="5" borderId="1" xfId="3" applyNumberFormat="1" applyFill="1" applyBorder="1" applyAlignment="1" applyProtection="1">
      <alignment horizontal="center"/>
    </xf>
    <xf numFmtId="0" fontId="4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4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8" borderId="9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164" fontId="9" fillId="0" borderId="0" xfId="0" applyNumberFormat="1" applyFont="1" applyFill="1" applyAlignment="1">
      <alignment horizontal="left" vertical="top" wrapText="1"/>
    </xf>
    <xf numFmtId="164" fontId="9" fillId="0" borderId="0" xfId="0" applyNumberFormat="1" applyFont="1" applyFill="1" applyAlignment="1">
      <alignment wrapText="1"/>
    </xf>
    <xf numFmtId="164" fontId="0" fillId="0" borderId="0" xfId="0" applyNumberFormat="1" applyFill="1" applyAlignment="1">
      <alignment wrapText="1"/>
    </xf>
    <xf numFmtId="0" fontId="0" fillId="2" borderId="4" xfId="0" applyFill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2" borderId="0" xfId="0" applyFill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</cellXfs>
  <cellStyles count="5">
    <cellStyle name="Hyperlink" xfId="3" builtinId="8"/>
    <cellStyle name="Normal" xfId="0" builtinId="0"/>
    <cellStyle name="Normal 19" xfId="4"/>
    <cellStyle name="Normal 5" xfId="2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HUCKEHST@SYNTEC.COM" TargetMode="External"/><Relationship Id="rId3" Type="http://schemas.openxmlformats.org/officeDocument/2006/relationships/hyperlink" Target="mailto:Jeff_Rudolph@Klenzoidinc.com" TargetMode="External"/><Relationship Id="rId7" Type="http://schemas.openxmlformats.org/officeDocument/2006/relationships/hyperlink" Target="mailto:INFO@SYNTEC.COM" TargetMode="External"/><Relationship Id="rId2" Type="http://schemas.openxmlformats.org/officeDocument/2006/relationships/hyperlink" Target="mailto:Rob_Maxson@Klenzoidinc.com" TargetMode="External"/><Relationship Id="rId1" Type="http://schemas.openxmlformats.org/officeDocument/2006/relationships/hyperlink" Target="mailto:rob_maxson@klenozidinc.com" TargetMode="External"/><Relationship Id="rId6" Type="http://schemas.openxmlformats.org/officeDocument/2006/relationships/hyperlink" Target="mailto:jung.kang@limbachinc.com" TargetMode="External"/><Relationship Id="rId5" Type="http://schemas.openxmlformats.org/officeDocument/2006/relationships/hyperlink" Target="mailto:thomas.dougherty@limbachinc.com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jung.kang@limbachinc.com" TargetMode="External"/><Relationship Id="rId9" Type="http://schemas.openxmlformats.org/officeDocument/2006/relationships/hyperlink" Target="mailto:TIMCELLA@SYNTEC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workbookViewId="0">
      <selection activeCell="P32" sqref="P32"/>
    </sheetView>
  </sheetViews>
  <sheetFormatPr defaultRowHeight="15" x14ac:dyDescent="0.25"/>
  <cols>
    <col min="1" max="1" width="22.5703125" customWidth="1"/>
    <col min="4" max="4" width="25.140625" customWidth="1"/>
    <col min="5" max="5" width="4" customWidth="1"/>
    <col min="6" max="6" width="29.42578125" customWidth="1"/>
    <col min="9" max="9" width="26" customWidth="1"/>
    <col min="10" max="10" width="3.42578125" customWidth="1"/>
    <col min="11" max="11" width="13" customWidth="1"/>
    <col min="12" max="12" width="3.28515625" style="54" customWidth="1"/>
    <col min="13" max="13" width="3.85546875" style="54" customWidth="1"/>
    <col min="14" max="14" width="4.7109375" style="54" customWidth="1"/>
    <col min="15" max="15" width="4.140625" customWidth="1"/>
    <col min="16" max="16" width="13" customWidth="1"/>
    <col min="17" max="17" width="11.5703125" customWidth="1"/>
  </cols>
  <sheetData>
    <row r="1" spans="1:17" ht="18.75" x14ac:dyDescent="0.3">
      <c r="A1" s="112" t="s">
        <v>288</v>
      </c>
      <c r="B1" s="112"/>
      <c r="C1" s="112"/>
      <c r="D1" s="112"/>
      <c r="K1" s="12"/>
      <c r="L1" s="52"/>
      <c r="M1" s="52"/>
      <c r="N1" s="52"/>
      <c r="O1" s="12"/>
      <c r="P1" s="12"/>
      <c r="Q1" s="12"/>
    </row>
    <row r="2" spans="1:17" x14ac:dyDescent="0.25">
      <c r="A2" s="113"/>
      <c r="B2" s="113"/>
      <c r="K2" s="12"/>
      <c r="L2" s="52"/>
      <c r="M2" s="52"/>
      <c r="N2" s="52"/>
      <c r="O2" s="12"/>
      <c r="P2" s="12"/>
      <c r="Q2" s="12"/>
    </row>
    <row r="3" spans="1:17" x14ac:dyDescent="0.25">
      <c r="A3" s="111" t="s">
        <v>228</v>
      </c>
      <c r="B3" s="111"/>
      <c r="C3" s="111"/>
      <c r="D3" s="111"/>
      <c r="F3" s="119" t="s">
        <v>249</v>
      </c>
      <c r="G3" s="119"/>
      <c r="H3" s="119"/>
      <c r="I3" s="119"/>
      <c r="K3" s="120" t="s">
        <v>241</v>
      </c>
      <c r="L3" s="120"/>
      <c r="M3" s="120"/>
      <c r="N3" s="120"/>
      <c r="O3" s="12"/>
      <c r="P3" s="115" t="s">
        <v>263</v>
      </c>
      <c r="Q3" s="115"/>
    </row>
    <row r="4" spans="1:17" x14ac:dyDescent="0.25">
      <c r="A4" s="43" t="s">
        <v>229</v>
      </c>
      <c r="B4" s="114" t="s">
        <v>230</v>
      </c>
      <c r="C4" s="114"/>
      <c r="D4" s="114"/>
      <c r="F4" s="45" t="s">
        <v>250</v>
      </c>
      <c r="G4" s="114" t="s">
        <v>251</v>
      </c>
      <c r="H4" s="114"/>
      <c r="I4" s="114"/>
      <c r="K4" s="48" t="s">
        <v>242</v>
      </c>
      <c r="L4" s="121" t="s">
        <v>243</v>
      </c>
      <c r="M4" s="122"/>
      <c r="N4" s="123"/>
      <c r="O4" s="12"/>
      <c r="P4" s="46"/>
      <c r="Q4" s="12"/>
    </row>
    <row r="5" spans="1:17" x14ac:dyDescent="0.25">
      <c r="A5" s="43" t="s">
        <v>231</v>
      </c>
      <c r="B5" s="114" t="s">
        <v>232</v>
      </c>
      <c r="C5" s="114"/>
      <c r="D5" s="114"/>
      <c r="F5" s="45" t="s">
        <v>252</v>
      </c>
      <c r="G5" s="114" t="s">
        <v>253</v>
      </c>
      <c r="H5" s="114"/>
      <c r="I5" s="114"/>
      <c r="K5" s="49" t="s">
        <v>244</v>
      </c>
      <c r="L5" s="116" t="s">
        <v>245</v>
      </c>
      <c r="M5" s="117"/>
      <c r="N5" s="118"/>
      <c r="O5" s="12"/>
      <c r="P5" s="50" t="s">
        <v>264</v>
      </c>
      <c r="Q5" s="51">
        <v>98</v>
      </c>
    </row>
    <row r="6" spans="1:17" x14ac:dyDescent="0.25">
      <c r="A6" s="43" t="s">
        <v>233</v>
      </c>
      <c r="B6" s="114" t="s">
        <v>234</v>
      </c>
      <c r="C6" s="114"/>
      <c r="D6" s="114"/>
      <c r="F6" s="45" t="s">
        <v>254</v>
      </c>
      <c r="G6" s="126" t="s">
        <v>255</v>
      </c>
      <c r="H6" s="114"/>
      <c r="I6" s="114"/>
      <c r="K6" s="49" t="s">
        <v>246</v>
      </c>
      <c r="L6" s="116" t="s">
        <v>247</v>
      </c>
      <c r="M6" s="124"/>
      <c r="N6" s="125"/>
      <c r="O6" s="12"/>
      <c r="P6" s="12"/>
      <c r="Q6" s="52"/>
    </row>
    <row r="7" spans="1:17" x14ac:dyDescent="0.25">
      <c r="A7" s="43" t="s">
        <v>235</v>
      </c>
      <c r="B7" s="114" t="s">
        <v>236</v>
      </c>
      <c r="C7" s="114"/>
      <c r="D7" s="114"/>
      <c r="F7" s="44" t="s">
        <v>256</v>
      </c>
      <c r="G7" s="114" t="s">
        <v>257</v>
      </c>
      <c r="H7" s="114"/>
      <c r="I7" s="114"/>
      <c r="K7" s="49" t="s">
        <v>248</v>
      </c>
      <c r="L7" s="116" t="s">
        <v>247</v>
      </c>
      <c r="M7" s="117"/>
      <c r="N7" s="118"/>
      <c r="O7" s="12"/>
      <c r="P7" s="12"/>
      <c r="Q7" s="52"/>
    </row>
    <row r="8" spans="1:17" x14ac:dyDescent="0.25">
      <c r="A8" s="43" t="s">
        <v>237</v>
      </c>
      <c r="B8" s="114" t="s">
        <v>238</v>
      </c>
      <c r="C8" s="114"/>
      <c r="D8" s="114"/>
      <c r="F8" s="44" t="s">
        <v>258</v>
      </c>
      <c r="G8" s="114" t="s">
        <v>238</v>
      </c>
      <c r="H8" s="114"/>
      <c r="I8" s="114"/>
      <c r="K8" s="12"/>
      <c r="L8" s="52"/>
      <c r="M8" s="52"/>
      <c r="N8" s="52"/>
      <c r="O8" s="12"/>
      <c r="P8" s="12"/>
      <c r="Q8" s="52"/>
    </row>
    <row r="9" spans="1:17" x14ac:dyDescent="0.25">
      <c r="A9" s="43" t="s">
        <v>239</v>
      </c>
      <c r="B9" s="126" t="s">
        <v>240</v>
      </c>
      <c r="C9" s="114"/>
      <c r="D9" s="114"/>
      <c r="F9" s="44" t="s">
        <v>259</v>
      </c>
      <c r="G9" s="126" t="s">
        <v>260</v>
      </c>
      <c r="H9" s="114"/>
      <c r="I9" s="114"/>
      <c r="K9" s="12"/>
      <c r="L9" s="52"/>
      <c r="M9" s="52"/>
      <c r="N9" s="52"/>
      <c r="O9" s="12"/>
      <c r="P9" s="12"/>
      <c r="Q9" s="52"/>
    </row>
    <row r="10" spans="1:17" x14ac:dyDescent="0.25">
      <c r="F10" s="44" t="s">
        <v>261</v>
      </c>
      <c r="G10" s="114" t="s">
        <v>262</v>
      </c>
      <c r="H10" s="114"/>
      <c r="I10" s="114"/>
      <c r="K10" s="12"/>
      <c r="L10" s="52"/>
      <c r="M10" s="52"/>
      <c r="N10" s="52"/>
      <c r="O10" s="12"/>
      <c r="P10" s="12"/>
      <c r="Q10" s="52"/>
    </row>
    <row r="11" spans="1:17" x14ac:dyDescent="0.25">
      <c r="K11" s="12"/>
      <c r="L11" s="52"/>
      <c r="M11" s="52"/>
      <c r="N11" s="52"/>
      <c r="O11" s="12"/>
      <c r="P11" s="12"/>
      <c r="Q11" s="52"/>
    </row>
    <row r="12" spans="1:17" x14ac:dyDescent="0.25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53"/>
      <c r="M12" s="53"/>
      <c r="N12" s="53"/>
      <c r="O12" s="47"/>
      <c r="P12" s="47"/>
      <c r="Q12" s="47"/>
    </row>
    <row r="13" spans="1:17" x14ac:dyDescent="0.25">
      <c r="K13" s="12"/>
      <c r="L13" s="52"/>
      <c r="M13" s="52"/>
      <c r="N13" s="52"/>
      <c r="O13" s="12"/>
      <c r="P13" s="12"/>
      <c r="Q13" s="52"/>
    </row>
    <row r="14" spans="1:17" x14ac:dyDescent="0.25">
      <c r="A14" s="43" t="s">
        <v>229</v>
      </c>
      <c r="B14" s="114" t="s">
        <v>265</v>
      </c>
      <c r="C14" s="114"/>
      <c r="D14" s="114"/>
      <c r="F14" s="45" t="s">
        <v>250</v>
      </c>
      <c r="G14" s="114" t="s">
        <v>271</v>
      </c>
      <c r="H14" s="114"/>
      <c r="I14" s="114"/>
      <c r="K14" s="48" t="s">
        <v>242</v>
      </c>
      <c r="L14" s="121" t="s">
        <v>243</v>
      </c>
      <c r="M14" s="122"/>
      <c r="N14" s="123"/>
      <c r="O14" s="12"/>
      <c r="P14" s="50" t="s">
        <v>264</v>
      </c>
      <c r="Q14" s="51">
        <v>60</v>
      </c>
    </row>
    <row r="15" spans="1:17" x14ac:dyDescent="0.25">
      <c r="A15" s="43" t="s">
        <v>231</v>
      </c>
      <c r="B15" s="114" t="s">
        <v>266</v>
      </c>
      <c r="C15" s="114"/>
      <c r="D15" s="114"/>
      <c r="F15" s="45" t="s">
        <v>252</v>
      </c>
      <c r="G15" s="114" t="s">
        <v>272</v>
      </c>
      <c r="H15" s="114"/>
      <c r="I15" s="114"/>
      <c r="K15" s="49" t="s">
        <v>244</v>
      </c>
      <c r="L15" s="116" t="s">
        <v>275</v>
      </c>
      <c r="M15" s="117"/>
      <c r="N15" s="118"/>
      <c r="O15" s="12"/>
      <c r="P15" s="12"/>
      <c r="Q15" s="52"/>
    </row>
    <row r="16" spans="1:17" x14ac:dyDescent="0.25">
      <c r="A16" s="43" t="s">
        <v>233</v>
      </c>
      <c r="B16" s="114" t="s">
        <v>267</v>
      </c>
      <c r="C16" s="114"/>
      <c r="D16" s="114"/>
      <c r="F16" s="45" t="s">
        <v>254</v>
      </c>
      <c r="G16" s="126" t="s">
        <v>273</v>
      </c>
      <c r="H16" s="114"/>
      <c r="I16" s="114"/>
      <c r="K16" s="49" t="s">
        <v>246</v>
      </c>
      <c r="L16" s="116" t="s">
        <v>275</v>
      </c>
      <c r="M16" s="117"/>
      <c r="N16" s="118"/>
      <c r="O16" s="12"/>
      <c r="P16" s="12"/>
      <c r="Q16" s="52"/>
    </row>
    <row r="17" spans="1:17" x14ac:dyDescent="0.25">
      <c r="A17" s="43" t="s">
        <v>235</v>
      </c>
      <c r="B17" s="114" t="s">
        <v>268</v>
      </c>
      <c r="C17" s="114"/>
      <c r="D17" s="114"/>
      <c r="F17" s="44" t="s">
        <v>256</v>
      </c>
      <c r="G17" s="114" t="s">
        <v>268</v>
      </c>
      <c r="H17" s="114"/>
      <c r="I17" s="114"/>
      <c r="K17" s="49" t="s">
        <v>248</v>
      </c>
      <c r="L17" s="116" t="s">
        <v>275</v>
      </c>
      <c r="M17" s="117"/>
      <c r="N17" s="118"/>
      <c r="O17" s="12"/>
      <c r="P17" s="12"/>
      <c r="Q17" s="52"/>
    </row>
    <row r="18" spans="1:17" x14ac:dyDescent="0.25">
      <c r="A18" s="43" t="s">
        <v>237</v>
      </c>
      <c r="B18" s="114" t="s">
        <v>269</v>
      </c>
      <c r="C18" s="114"/>
      <c r="D18" s="114"/>
      <c r="F18" s="44" t="s">
        <v>258</v>
      </c>
      <c r="G18" s="114" t="s">
        <v>269</v>
      </c>
      <c r="H18" s="114"/>
      <c r="I18" s="114"/>
      <c r="K18" s="12"/>
      <c r="L18" s="52"/>
      <c r="M18" s="52"/>
      <c r="N18" s="52"/>
      <c r="O18" s="12"/>
      <c r="P18" s="12"/>
      <c r="Q18" s="52"/>
    </row>
    <row r="19" spans="1:17" x14ac:dyDescent="0.25">
      <c r="A19" s="43" t="s">
        <v>239</v>
      </c>
      <c r="B19" s="126" t="s">
        <v>270</v>
      </c>
      <c r="C19" s="114"/>
      <c r="D19" s="114"/>
      <c r="F19" s="44" t="s">
        <v>259</v>
      </c>
      <c r="G19" s="126" t="s">
        <v>270</v>
      </c>
      <c r="H19" s="114"/>
      <c r="I19" s="114"/>
      <c r="K19" s="12"/>
      <c r="L19" s="52"/>
      <c r="M19" s="52"/>
      <c r="N19" s="52"/>
      <c r="O19" s="12"/>
      <c r="P19" s="12"/>
      <c r="Q19" s="52"/>
    </row>
    <row r="20" spans="1:17" x14ac:dyDescent="0.25">
      <c r="F20" s="44" t="s">
        <v>261</v>
      </c>
      <c r="G20" s="114" t="s">
        <v>274</v>
      </c>
      <c r="H20" s="114"/>
      <c r="I20" s="114"/>
      <c r="K20" s="12"/>
      <c r="L20" s="52"/>
      <c r="M20" s="52"/>
      <c r="N20" s="52"/>
      <c r="O20" s="12"/>
      <c r="P20" s="12"/>
      <c r="Q20" s="52"/>
    </row>
    <row r="21" spans="1:17" x14ac:dyDescent="0.25">
      <c r="K21" s="12"/>
      <c r="L21" s="52"/>
      <c r="M21" s="52"/>
      <c r="N21" s="52"/>
      <c r="O21" s="12"/>
      <c r="P21" s="12"/>
      <c r="Q21" s="52"/>
    </row>
    <row r="22" spans="1:17" x14ac:dyDescent="0.2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53"/>
      <c r="M22" s="53"/>
      <c r="N22" s="53"/>
      <c r="O22" s="47"/>
      <c r="P22" s="47"/>
      <c r="Q22" s="47"/>
    </row>
    <row r="23" spans="1:17" x14ac:dyDescent="0.25">
      <c r="K23" s="12"/>
      <c r="L23" s="52"/>
      <c r="M23" s="52"/>
      <c r="N23" s="52"/>
      <c r="O23" s="12"/>
      <c r="P23" s="12"/>
      <c r="Q23" s="52"/>
    </row>
    <row r="24" spans="1:17" x14ac:dyDescent="0.25">
      <c r="A24" s="43" t="s">
        <v>229</v>
      </c>
      <c r="B24" s="114" t="s">
        <v>276</v>
      </c>
      <c r="C24" s="114"/>
      <c r="D24" s="114"/>
      <c r="F24" s="45" t="s">
        <v>250</v>
      </c>
      <c r="G24" s="114" t="s">
        <v>282</v>
      </c>
      <c r="H24" s="114"/>
      <c r="I24" s="114"/>
      <c r="K24" s="48" t="s">
        <v>242</v>
      </c>
      <c r="L24" s="121" t="s">
        <v>243</v>
      </c>
      <c r="M24" s="122"/>
      <c r="N24" s="123"/>
      <c r="O24" s="12"/>
      <c r="P24" s="50" t="s">
        <v>264</v>
      </c>
      <c r="Q24" s="51">
        <v>50</v>
      </c>
    </row>
    <row r="25" spans="1:17" x14ac:dyDescent="0.25">
      <c r="A25" s="43" t="s">
        <v>231</v>
      </c>
      <c r="B25" s="114" t="s">
        <v>277</v>
      </c>
      <c r="C25" s="114"/>
      <c r="D25" s="114"/>
      <c r="F25" s="45" t="s">
        <v>252</v>
      </c>
      <c r="G25" s="114" t="s">
        <v>283</v>
      </c>
      <c r="H25" s="114"/>
      <c r="I25" s="114"/>
      <c r="K25" s="49" t="s">
        <v>244</v>
      </c>
      <c r="L25" s="116" t="s">
        <v>275</v>
      </c>
      <c r="M25" s="117"/>
      <c r="N25" s="118"/>
      <c r="O25" s="12"/>
      <c r="P25" s="12"/>
      <c r="Q25" s="52"/>
    </row>
    <row r="26" spans="1:17" x14ac:dyDescent="0.25">
      <c r="A26" s="43" t="s">
        <v>233</v>
      </c>
      <c r="B26" s="114" t="s">
        <v>278</v>
      </c>
      <c r="C26" s="114"/>
      <c r="D26" s="114"/>
      <c r="F26" s="45" t="s">
        <v>254</v>
      </c>
      <c r="G26" s="126" t="s">
        <v>284</v>
      </c>
      <c r="H26" s="114"/>
      <c r="I26" s="114"/>
      <c r="K26" s="49" t="s">
        <v>246</v>
      </c>
      <c r="L26" s="116" t="s">
        <v>275</v>
      </c>
      <c r="M26" s="117"/>
      <c r="N26" s="118"/>
      <c r="O26" s="12"/>
      <c r="P26" s="12"/>
      <c r="Q26" s="52"/>
    </row>
    <row r="27" spans="1:17" x14ac:dyDescent="0.25">
      <c r="A27" s="43" t="s">
        <v>235</v>
      </c>
      <c r="B27" s="114" t="s">
        <v>279</v>
      </c>
      <c r="C27" s="114"/>
      <c r="D27" s="114"/>
      <c r="F27" s="44" t="s">
        <v>256</v>
      </c>
      <c r="G27" s="114" t="s">
        <v>285</v>
      </c>
      <c r="H27" s="114"/>
      <c r="I27" s="114"/>
      <c r="K27" s="49" t="s">
        <v>248</v>
      </c>
      <c r="L27" s="116" t="s">
        <v>275</v>
      </c>
      <c r="M27" s="117"/>
      <c r="N27" s="118"/>
      <c r="O27" s="12"/>
      <c r="P27" s="12"/>
      <c r="Q27" s="12"/>
    </row>
    <row r="28" spans="1:17" x14ac:dyDescent="0.25">
      <c r="A28" s="43" t="s">
        <v>237</v>
      </c>
      <c r="B28" s="114" t="s">
        <v>280</v>
      </c>
      <c r="C28" s="114"/>
      <c r="D28" s="114"/>
      <c r="F28" s="44" t="s">
        <v>258</v>
      </c>
      <c r="G28" s="114" t="s">
        <v>286</v>
      </c>
      <c r="H28" s="114"/>
      <c r="I28" s="114"/>
      <c r="K28" s="12"/>
      <c r="L28" s="52"/>
      <c r="M28" s="52"/>
      <c r="N28" s="52"/>
      <c r="O28" s="12"/>
      <c r="P28" s="12"/>
      <c r="Q28" s="12"/>
    </row>
    <row r="29" spans="1:17" x14ac:dyDescent="0.25">
      <c r="A29" s="43" t="s">
        <v>239</v>
      </c>
      <c r="B29" s="126" t="s">
        <v>281</v>
      </c>
      <c r="C29" s="114"/>
      <c r="D29" s="114"/>
      <c r="F29" s="44" t="s">
        <v>259</v>
      </c>
      <c r="G29" s="126" t="s">
        <v>287</v>
      </c>
      <c r="H29" s="114"/>
      <c r="I29" s="114"/>
      <c r="K29" s="12"/>
      <c r="L29" s="52"/>
      <c r="M29" s="52"/>
      <c r="N29" s="52"/>
      <c r="O29" s="12"/>
      <c r="P29" s="12"/>
      <c r="Q29" s="12"/>
    </row>
    <row r="30" spans="1:17" x14ac:dyDescent="0.25">
      <c r="F30" s="44" t="s">
        <v>261</v>
      </c>
      <c r="G30" s="114" t="s">
        <v>280</v>
      </c>
      <c r="H30" s="114"/>
      <c r="I30" s="114"/>
      <c r="K30" s="12"/>
      <c r="L30" s="52"/>
      <c r="M30" s="52"/>
      <c r="N30" s="52"/>
      <c r="O30" s="12"/>
      <c r="P30" s="12"/>
      <c r="Q30" s="12"/>
    </row>
    <row r="31" spans="1:17" x14ac:dyDescent="0.25">
      <c r="K31" s="12"/>
      <c r="L31" s="52"/>
      <c r="M31" s="52"/>
      <c r="N31" s="52"/>
      <c r="O31" s="12"/>
      <c r="P31" s="12"/>
      <c r="Q31" s="12"/>
    </row>
    <row r="32" spans="1:17" x14ac:dyDescent="0.25">
      <c r="K32" s="12"/>
      <c r="L32" s="52"/>
      <c r="M32" s="52"/>
      <c r="N32" s="52"/>
      <c r="O32" s="12"/>
      <c r="P32" s="12"/>
      <c r="Q32" s="12"/>
    </row>
  </sheetData>
  <mergeCells count="57">
    <mergeCell ref="G30:I30"/>
    <mergeCell ref="L24:N24"/>
    <mergeCell ref="L25:N25"/>
    <mergeCell ref="L26:N26"/>
    <mergeCell ref="L27:N27"/>
    <mergeCell ref="G24:I24"/>
    <mergeCell ref="G25:I25"/>
    <mergeCell ref="G26:I26"/>
    <mergeCell ref="G27:I27"/>
    <mergeCell ref="G28:I28"/>
    <mergeCell ref="B26:D26"/>
    <mergeCell ref="B27:D27"/>
    <mergeCell ref="B28:D28"/>
    <mergeCell ref="B29:D29"/>
    <mergeCell ref="G29:I29"/>
    <mergeCell ref="L14:N14"/>
    <mergeCell ref="L15:N15"/>
    <mergeCell ref="L16:N16"/>
    <mergeCell ref="L17:N17"/>
    <mergeCell ref="B25:D25"/>
    <mergeCell ref="B24:D24"/>
    <mergeCell ref="B19:D19"/>
    <mergeCell ref="G14:I14"/>
    <mergeCell ref="G15:I15"/>
    <mergeCell ref="G16:I16"/>
    <mergeCell ref="G17:I17"/>
    <mergeCell ref="G18:I18"/>
    <mergeCell ref="G19:I19"/>
    <mergeCell ref="G20:I20"/>
    <mergeCell ref="B15:D15"/>
    <mergeCell ref="B16:D16"/>
    <mergeCell ref="B17:D17"/>
    <mergeCell ref="B18:D18"/>
    <mergeCell ref="G6:I6"/>
    <mergeCell ref="G7:I7"/>
    <mergeCell ref="G8:I8"/>
    <mergeCell ref="G9:I9"/>
    <mergeCell ref="G10:I10"/>
    <mergeCell ref="B14:D14"/>
    <mergeCell ref="B6:D6"/>
    <mergeCell ref="B7:D7"/>
    <mergeCell ref="B8:D8"/>
    <mergeCell ref="B9:D9"/>
    <mergeCell ref="P3:Q3"/>
    <mergeCell ref="L5:N5"/>
    <mergeCell ref="L7:N7"/>
    <mergeCell ref="F3:I3"/>
    <mergeCell ref="G4:I4"/>
    <mergeCell ref="G5:I5"/>
    <mergeCell ref="K3:N3"/>
    <mergeCell ref="L4:N4"/>
    <mergeCell ref="L6:N6"/>
    <mergeCell ref="A3:D3"/>
    <mergeCell ref="A1:D1"/>
    <mergeCell ref="A2:B2"/>
    <mergeCell ref="B4:D4"/>
    <mergeCell ref="B5:D5"/>
  </mergeCells>
  <hyperlinks>
    <hyperlink ref="B9" r:id="rId1"/>
    <hyperlink ref="G6" r:id="rId2"/>
    <hyperlink ref="G9" r:id="rId3"/>
    <hyperlink ref="B19" r:id="rId4"/>
    <hyperlink ref="G16" r:id="rId5"/>
    <hyperlink ref="G19" r:id="rId6"/>
    <hyperlink ref="B29" r:id="rId7"/>
    <hyperlink ref="G26" r:id="rId8"/>
    <hyperlink ref="G29" r:id="rId9"/>
  </hyperlinks>
  <pageMargins left="0.7" right="0.7" top="0.75" bottom="0.75" header="0.3" footer="0.3"/>
  <pageSetup scale="60" fitToHeight="0" orientation="landscape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zoomScaleNormal="100" workbookViewId="0">
      <selection activeCell="E27" sqref="E27"/>
    </sheetView>
  </sheetViews>
  <sheetFormatPr defaultRowHeight="15" x14ac:dyDescent="0.25"/>
  <cols>
    <col min="1" max="1" width="33.28515625" bestFit="1" customWidth="1"/>
    <col min="2" max="2" width="28.5703125" hidden="1" customWidth="1"/>
    <col min="4" max="6" width="25.7109375" style="55" customWidth="1"/>
    <col min="7" max="8" width="20.7109375" style="2" customWidth="1"/>
    <col min="9" max="13" width="25.7109375" customWidth="1"/>
  </cols>
  <sheetData>
    <row r="1" spans="1:6" x14ac:dyDescent="0.25">
      <c r="A1" s="128" t="s">
        <v>0</v>
      </c>
      <c r="B1" s="128"/>
    </row>
    <row r="2" spans="1:6" x14ac:dyDescent="0.25">
      <c r="A2" s="127" t="s">
        <v>1</v>
      </c>
      <c r="B2" s="127"/>
    </row>
    <row r="3" spans="1:6" ht="15.75" thickBot="1" x14ac:dyDescent="0.3"/>
    <row r="4" spans="1:6" ht="16.5" thickTop="1" thickBot="1" x14ac:dyDescent="0.3">
      <c r="A4" s="129" t="s">
        <v>2</v>
      </c>
      <c r="B4" s="129"/>
      <c r="D4" s="70" t="s">
        <v>3</v>
      </c>
      <c r="E4" s="70" t="s">
        <v>4</v>
      </c>
      <c r="F4" s="70" t="s">
        <v>5</v>
      </c>
    </row>
    <row r="5" spans="1:6" ht="15.75" thickTop="1" x14ac:dyDescent="0.25">
      <c r="A5" s="4" t="s">
        <v>6</v>
      </c>
      <c r="B5" s="5"/>
      <c r="D5" s="69" t="s">
        <v>7</v>
      </c>
      <c r="E5" s="69" t="s">
        <v>8</v>
      </c>
      <c r="F5" s="69" t="s">
        <v>9</v>
      </c>
    </row>
    <row r="6" spans="1:6" x14ac:dyDescent="0.25">
      <c r="A6" s="4" t="s">
        <v>10</v>
      </c>
      <c r="B6" s="5"/>
      <c r="D6" s="56" t="s">
        <v>11</v>
      </c>
      <c r="E6" s="56" t="s">
        <v>12</v>
      </c>
      <c r="F6" s="56" t="s">
        <v>13</v>
      </c>
    </row>
    <row r="7" spans="1:6" ht="34.5" x14ac:dyDescent="0.25">
      <c r="A7" s="4" t="s">
        <v>14</v>
      </c>
      <c r="B7" s="5"/>
      <c r="D7" s="56" t="s">
        <v>15</v>
      </c>
      <c r="E7" s="56" t="s">
        <v>16</v>
      </c>
      <c r="F7" s="56" t="s">
        <v>17</v>
      </c>
    </row>
    <row r="8" spans="1:6" x14ac:dyDescent="0.25">
      <c r="A8" s="4" t="s">
        <v>18</v>
      </c>
      <c r="B8" s="5"/>
      <c r="D8" s="56">
        <v>80</v>
      </c>
      <c r="E8" s="56" t="s">
        <v>19</v>
      </c>
      <c r="F8" s="56" t="s">
        <v>20</v>
      </c>
    </row>
    <row r="9" spans="1:6" x14ac:dyDescent="0.25">
      <c r="A9" s="4" t="s">
        <v>21</v>
      </c>
      <c r="B9" s="5"/>
      <c r="D9" s="56">
        <v>0.13300000000000001</v>
      </c>
      <c r="E9" s="56" t="s">
        <v>22</v>
      </c>
      <c r="F9" s="56">
        <v>1</v>
      </c>
    </row>
    <row r="10" spans="1:6" x14ac:dyDescent="0.25">
      <c r="A10" s="4" t="s">
        <v>23</v>
      </c>
      <c r="B10" s="5"/>
      <c r="D10" s="56" t="s">
        <v>24</v>
      </c>
      <c r="E10" s="56" t="s">
        <v>25</v>
      </c>
      <c r="F10" s="56" t="s">
        <v>26</v>
      </c>
    </row>
    <row r="11" spans="1:6" x14ac:dyDescent="0.25">
      <c r="A11" s="4" t="s">
        <v>27</v>
      </c>
      <c r="B11" s="5"/>
      <c r="D11" s="56">
        <v>2.95</v>
      </c>
      <c r="E11" s="56">
        <v>2.65</v>
      </c>
      <c r="F11" s="57">
        <v>1.95</v>
      </c>
    </row>
    <row r="12" spans="1:6" x14ac:dyDescent="0.25">
      <c r="A12" s="4" t="s">
        <v>28</v>
      </c>
      <c r="B12" s="5"/>
      <c r="D12" s="56" t="s">
        <v>29</v>
      </c>
      <c r="E12" s="56" t="s">
        <v>30</v>
      </c>
      <c r="F12" s="56" t="s">
        <v>31</v>
      </c>
    </row>
    <row r="13" spans="1:6" x14ac:dyDescent="0.25">
      <c r="D13" s="58"/>
      <c r="E13" s="58"/>
      <c r="F13" s="58"/>
    </row>
    <row r="14" spans="1:6" x14ac:dyDescent="0.25">
      <c r="A14" s="129" t="s">
        <v>32</v>
      </c>
      <c r="B14" s="129"/>
      <c r="D14" s="58"/>
      <c r="E14" s="58"/>
      <c r="F14" s="58"/>
    </row>
    <row r="15" spans="1:6" x14ac:dyDescent="0.25">
      <c r="A15" s="4" t="s">
        <v>6</v>
      </c>
      <c r="B15" s="5"/>
      <c r="D15" s="56" t="s">
        <v>33</v>
      </c>
      <c r="E15" s="56" t="s">
        <v>34</v>
      </c>
      <c r="F15" s="56" t="s">
        <v>35</v>
      </c>
    </row>
    <row r="16" spans="1:6" x14ac:dyDescent="0.25">
      <c r="A16" s="4" t="s">
        <v>10</v>
      </c>
      <c r="B16" s="5"/>
      <c r="D16" s="56" t="s">
        <v>36</v>
      </c>
      <c r="E16" s="56" t="s">
        <v>37</v>
      </c>
      <c r="F16" s="56" t="s">
        <v>38</v>
      </c>
    </row>
    <row r="17" spans="1:6" x14ac:dyDescent="0.25">
      <c r="A17" s="4" t="s">
        <v>39</v>
      </c>
      <c r="B17" s="5"/>
      <c r="D17" s="56" t="s">
        <v>40</v>
      </c>
      <c r="E17" s="56" t="s">
        <v>41</v>
      </c>
      <c r="F17" s="58" t="s">
        <v>42</v>
      </c>
    </row>
    <row r="18" spans="1:6" x14ac:dyDescent="0.25">
      <c r="A18" s="4" t="s">
        <v>18</v>
      </c>
      <c r="B18" s="5"/>
      <c r="D18" s="56">
        <v>25</v>
      </c>
      <c r="E18" s="56" t="s">
        <v>43</v>
      </c>
      <c r="F18" s="56">
        <v>40</v>
      </c>
    </row>
    <row r="19" spans="1:6" x14ac:dyDescent="0.25">
      <c r="A19" s="4" t="s">
        <v>44</v>
      </c>
      <c r="B19" s="5"/>
      <c r="D19" s="56">
        <v>0.21</v>
      </c>
      <c r="E19" s="56" t="s">
        <v>45</v>
      </c>
      <c r="F19" s="56">
        <v>0.11</v>
      </c>
    </row>
    <row r="20" spans="1:6" x14ac:dyDescent="0.25">
      <c r="A20" s="4" t="s">
        <v>21</v>
      </c>
      <c r="B20" s="5"/>
      <c r="D20" s="56">
        <v>0.105</v>
      </c>
      <c r="E20" s="56" t="s">
        <v>46</v>
      </c>
      <c r="F20" s="56">
        <v>0.11</v>
      </c>
    </row>
    <row r="21" spans="1:6" x14ac:dyDescent="0.25">
      <c r="A21" s="4" t="s">
        <v>23</v>
      </c>
      <c r="B21" s="5"/>
      <c r="D21" s="56" t="s">
        <v>48</v>
      </c>
      <c r="E21" s="56" t="s">
        <v>49</v>
      </c>
      <c r="F21" s="56" t="s">
        <v>50</v>
      </c>
    </row>
    <row r="22" spans="1:6" x14ac:dyDescent="0.25">
      <c r="A22" s="4" t="s">
        <v>27</v>
      </c>
      <c r="B22" s="5"/>
      <c r="D22" s="56">
        <v>3.3</v>
      </c>
      <c r="E22" s="59">
        <v>3.85</v>
      </c>
      <c r="F22" s="57">
        <v>2.4700000000000002</v>
      </c>
    </row>
    <row r="23" spans="1:6" ht="23.25" x14ac:dyDescent="0.25">
      <c r="A23" s="4" t="s">
        <v>28</v>
      </c>
      <c r="B23" s="5"/>
      <c r="D23" s="56" t="s">
        <v>51</v>
      </c>
      <c r="E23" s="56" t="s">
        <v>30</v>
      </c>
      <c r="F23" s="56" t="s">
        <v>52</v>
      </c>
    </row>
    <row r="24" spans="1:6" x14ac:dyDescent="0.25">
      <c r="D24" s="58"/>
      <c r="E24" s="58"/>
      <c r="F24" s="58"/>
    </row>
    <row r="25" spans="1:6" x14ac:dyDescent="0.25">
      <c r="A25" s="129" t="s">
        <v>53</v>
      </c>
      <c r="B25" s="129"/>
      <c r="D25" s="58"/>
      <c r="E25" s="58"/>
      <c r="F25" s="58"/>
    </row>
    <row r="26" spans="1:6" x14ac:dyDescent="0.25">
      <c r="A26" s="4" t="s">
        <v>6</v>
      </c>
      <c r="B26" s="5"/>
      <c r="D26" s="56" t="s">
        <v>54</v>
      </c>
      <c r="E26" s="56" t="s">
        <v>55</v>
      </c>
      <c r="F26" s="56" t="s">
        <v>56</v>
      </c>
    </row>
    <row r="27" spans="1:6" x14ac:dyDescent="0.25">
      <c r="A27" s="4" t="s">
        <v>10</v>
      </c>
      <c r="B27" s="5"/>
      <c r="D27" s="56" t="s">
        <v>57</v>
      </c>
      <c r="E27" s="56" t="s">
        <v>58</v>
      </c>
      <c r="F27" s="56" t="s">
        <v>59</v>
      </c>
    </row>
    <row r="28" spans="1:6" x14ac:dyDescent="0.25">
      <c r="A28" s="4" t="s">
        <v>39</v>
      </c>
      <c r="B28" s="5"/>
      <c r="D28" s="56" t="s">
        <v>60</v>
      </c>
      <c r="E28" s="56" t="s">
        <v>61</v>
      </c>
      <c r="F28" s="60">
        <v>1.4999999999999999E-2</v>
      </c>
    </row>
    <row r="29" spans="1:6" x14ac:dyDescent="0.25">
      <c r="A29" s="4" t="s">
        <v>44</v>
      </c>
      <c r="B29" s="5"/>
      <c r="D29" s="56">
        <v>0.16700000000000001</v>
      </c>
      <c r="E29" s="56" t="s">
        <v>62</v>
      </c>
      <c r="F29" s="56">
        <v>1</v>
      </c>
    </row>
    <row r="30" spans="1:6" x14ac:dyDescent="0.25">
      <c r="A30" s="4" t="s">
        <v>21</v>
      </c>
      <c r="B30" s="5"/>
      <c r="D30" s="56">
        <v>0.83399999999999996</v>
      </c>
      <c r="E30" s="56" t="s">
        <v>46</v>
      </c>
      <c r="F30" s="56">
        <v>1</v>
      </c>
    </row>
    <row r="31" spans="1:6" x14ac:dyDescent="0.25">
      <c r="A31" s="4" t="s">
        <v>23</v>
      </c>
      <c r="B31" s="5"/>
      <c r="D31" s="56" t="s">
        <v>63</v>
      </c>
      <c r="E31" s="56" t="s">
        <v>64</v>
      </c>
      <c r="F31" s="61" t="s">
        <v>65</v>
      </c>
    </row>
    <row r="32" spans="1:6" x14ac:dyDescent="0.25">
      <c r="A32" s="4" t="s">
        <v>27</v>
      </c>
      <c r="B32" s="5"/>
      <c r="D32" s="56">
        <v>0.84</v>
      </c>
      <c r="E32" s="59">
        <v>3.4</v>
      </c>
      <c r="F32" s="57">
        <v>2.35</v>
      </c>
    </row>
    <row r="33" spans="1:6" x14ac:dyDescent="0.25">
      <c r="A33" s="4" t="s">
        <v>28</v>
      </c>
      <c r="B33" s="5"/>
      <c r="D33" s="56" t="s">
        <v>51</v>
      </c>
      <c r="E33" s="56" t="s">
        <v>30</v>
      </c>
      <c r="F33" s="56" t="s">
        <v>66</v>
      </c>
    </row>
    <row r="34" spans="1:6" x14ac:dyDescent="0.25">
      <c r="D34" s="58"/>
      <c r="E34" s="58"/>
      <c r="F34" s="58"/>
    </row>
    <row r="35" spans="1:6" x14ac:dyDescent="0.25">
      <c r="A35" s="127" t="s">
        <v>67</v>
      </c>
      <c r="B35" s="127"/>
      <c r="D35" s="58"/>
      <c r="E35" s="58"/>
      <c r="F35" s="58"/>
    </row>
    <row r="36" spans="1:6" x14ac:dyDescent="0.25">
      <c r="D36" s="58"/>
      <c r="E36" s="58"/>
      <c r="F36" s="58"/>
    </row>
    <row r="37" spans="1:6" x14ac:dyDescent="0.25">
      <c r="A37" s="129" t="s">
        <v>68</v>
      </c>
      <c r="B37" s="129"/>
      <c r="D37" s="58"/>
      <c r="E37" s="58"/>
      <c r="F37" s="58"/>
    </row>
    <row r="38" spans="1:6" x14ac:dyDescent="0.25">
      <c r="A38" s="4" t="s">
        <v>6</v>
      </c>
      <c r="B38" s="5"/>
      <c r="D38" s="56" t="s">
        <v>69</v>
      </c>
      <c r="E38" s="56" t="s">
        <v>70</v>
      </c>
      <c r="F38" s="56" t="s">
        <v>71</v>
      </c>
    </row>
    <row r="39" spans="1:6" x14ac:dyDescent="0.25">
      <c r="A39" s="4" t="s">
        <v>10</v>
      </c>
      <c r="B39" s="5"/>
      <c r="D39" s="56" t="s">
        <v>72</v>
      </c>
      <c r="E39" s="56" t="s">
        <v>73</v>
      </c>
      <c r="F39" s="56" t="s">
        <v>74</v>
      </c>
    </row>
    <row r="40" spans="1:6" x14ac:dyDescent="0.25">
      <c r="A40" s="4" t="s">
        <v>39</v>
      </c>
      <c r="B40" s="5"/>
      <c r="D40" s="56" t="s">
        <v>75</v>
      </c>
      <c r="E40" s="56" t="s">
        <v>76</v>
      </c>
      <c r="F40" s="62" t="s">
        <v>77</v>
      </c>
    </row>
    <row r="41" spans="1:6" x14ac:dyDescent="0.25">
      <c r="A41" s="4" t="s">
        <v>18</v>
      </c>
      <c r="B41" s="5"/>
      <c r="D41" s="56">
        <v>4500</v>
      </c>
      <c r="E41" s="56" t="s">
        <v>78</v>
      </c>
      <c r="F41" s="56" t="s">
        <v>79</v>
      </c>
    </row>
    <row r="42" spans="1:6" x14ac:dyDescent="0.25">
      <c r="A42" s="4" t="s">
        <v>44</v>
      </c>
      <c r="B42" s="5"/>
      <c r="D42" s="56">
        <v>37</v>
      </c>
      <c r="E42" s="56" t="s">
        <v>80</v>
      </c>
      <c r="F42" s="56" t="s">
        <v>81</v>
      </c>
    </row>
    <row r="43" spans="1:6" x14ac:dyDescent="0.25">
      <c r="A43" s="4" t="s">
        <v>23</v>
      </c>
      <c r="B43" s="5"/>
      <c r="D43" s="56" t="s">
        <v>82</v>
      </c>
      <c r="E43" s="56" t="s">
        <v>83</v>
      </c>
      <c r="F43" s="56" t="s">
        <v>84</v>
      </c>
    </row>
    <row r="44" spans="1:6" x14ac:dyDescent="0.25">
      <c r="A44" s="4" t="s">
        <v>27</v>
      </c>
      <c r="B44" s="5"/>
      <c r="D44" s="56">
        <v>1.45</v>
      </c>
      <c r="E44" s="59">
        <v>1.9</v>
      </c>
      <c r="F44" s="57">
        <v>1.25</v>
      </c>
    </row>
    <row r="45" spans="1:6" x14ac:dyDescent="0.25">
      <c r="A45" s="4" t="s">
        <v>28</v>
      </c>
      <c r="B45" s="5"/>
      <c r="D45" s="56" t="s">
        <v>85</v>
      </c>
      <c r="E45" s="56" t="s">
        <v>30</v>
      </c>
      <c r="F45" s="56" t="s">
        <v>86</v>
      </c>
    </row>
    <row r="46" spans="1:6" x14ac:dyDescent="0.25">
      <c r="D46" s="58"/>
      <c r="E46" s="58"/>
      <c r="F46" s="58"/>
    </row>
    <row r="47" spans="1:6" x14ac:dyDescent="0.25">
      <c r="A47" s="127" t="s">
        <v>87</v>
      </c>
      <c r="B47" s="127"/>
      <c r="D47" s="58"/>
      <c r="E47" s="58"/>
      <c r="F47" s="58"/>
    </row>
    <row r="48" spans="1:6" x14ac:dyDescent="0.25">
      <c r="D48" s="58"/>
      <c r="E48" s="58"/>
      <c r="F48" s="58"/>
    </row>
    <row r="49" spans="1:6" x14ac:dyDescent="0.25">
      <c r="A49" s="130" t="s">
        <v>88</v>
      </c>
      <c r="B49" s="131"/>
      <c r="D49" s="58"/>
      <c r="E49" s="58"/>
      <c r="F49" s="58"/>
    </row>
    <row r="50" spans="1:6" x14ac:dyDescent="0.25">
      <c r="A50" s="4" t="s">
        <v>6</v>
      </c>
      <c r="B50" s="5"/>
      <c r="D50" s="56" t="s">
        <v>69</v>
      </c>
      <c r="E50" s="56" t="s">
        <v>70</v>
      </c>
      <c r="F50" s="56" t="s">
        <v>71</v>
      </c>
    </row>
    <row r="51" spans="1:6" x14ac:dyDescent="0.25">
      <c r="A51" s="4" t="s">
        <v>10</v>
      </c>
      <c r="B51" s="5"/>
      <c r="D51" s="56" t="s">
        <v>72</v>
      </c>
      <c r="E51" s="56" t="s">
        <v>73</v>
      </c>
      <c r="F51" s="56" t="s">
        <v>74</v>
      </c>
    </row>
    <row r="52" spans="1:6" x14ac:dyDescent="0.25">
      <c r="A52" s="4" t="s">
        <v>39</v>
      </c>
      <c r="B52" s="5"/>
      <c r="D52" s="56" t="s">
        <v>75</v>
      </c>
      <c r="E52" s="56" t="s">
        <v>76</v>
      </c>
      <c r="F52" s="62" t="s">
        <v>77</v>
      </c>
    </row>
    <row r="53" spans="1:6" x14ac:dyDescent="0.25">
      <c r="A53" s="4" t="s">
        <v>18</v>
      </c>
      <c r="B53" s="5"/>
      <c r="D53" s="56">
        <v>4500</v>
      </c>
      <c r="E53" s="56" t="s">
        <v>78</v>
      </c>
      <c r="F53" s="56" t="s">
        <v>79</v>
      </c>
    </row>
    <row r="54" spans="1:6" x14ac:dyDescent="0.25">
      <c r="A54" s="4" t="s">
        <v>44</v>
      </c>
      <c r="B54" s="5"/>
      <c r="D54" s="56">
        <v>37</v>
      </c>
      <c r="E54" s="56" t="s">
        <v>80</v>
      </c>
      <c r="F54" s="56" t="s">
        <v>81</v>
      </c>
    </row>
    <row r="55" spans="1:6" x14ac:dyDescent="0.25">
      <c r="A55" s="4" t="s">
        <v>23</v>
      </c>
      <c r="B55" s="5"/>
      <c r="D55" s="56" t="s">
        <v>82</v>
      </c>
      <c r="E55" s="56" t="s">
        <v>89</v>
      </c>
      <c r="F55" s="56" t="s">
        <v>84</v>
      </c>
    </row>
    <row r="56" spans="1:6" x14ac:dyDescent="0.25">
      <c r="A56" s="4" t="s">
        <v>27</v>
      </c>
      <c r="B56" s="5"/>
      <c r="D56" s="56">
        <v>1.45</v>
      </c>
      <c r="E56" s="59">
        <v>1.9</v>
      </c>
      <c r="F56" s="57">
        <v>1.25</v>
      </c>
    </row>
    <row r="57" spans="1:6" x14ac:dyDescent="0.25">
      <c r="A57" s="4" t="s">
        <v>28</v>
      </c>
      <c r="B57" s="5"/>
      <c r="D57" s="56" t="s">
        <v>85</v>
      </c>
      <c r="E57" s="56" t="s">
        <v>30</v>
      </c>
      <c r="F57" s="56" t="s">
        <v>90</v>
      </c>
    </row>
    <row r="58" spans="1:6" x14ac:dyDescent="0.25">
      <c r="D58" s="58"/>
      <c r="E58" s="58"/>
      <c r="F58" s="58"/>
    </row>
    <row r="59" spans="1:6" x14ac:dyDescent="0.25">
      <c r="A59" s="127" t="s">
        <v>91</v>
      </c>
      <c r="B59" s="127"/>
      <c r="D59" s="58"/>
      <c r="E59" s="58"/>
      <c r="F59" s="58"/>
    </row>
    <row r="60" spans="1:6" x14ac:dyDescent="0.25">
      <c r="D60" s="58"/>
      <c r="E60" s="58"/>
      <c r="F60" s="58"/>
    </row>
    <row r="61" spans="1:6" x14ac:dyDescent="0.25">
      <c r="A61" s="129" t="s">
        <v>92</v>
      </c>
      <c r="B61" s="129"/>
      <c r="D61" s="58"/>
      <c r="E61" s="58"/>
      <c r="F61" s="58"/>
    </row>
    <row r="62" spans="1:6" x14ac:dyDescent="0.25">
      <c r="A62" s="4" t="s">
        <v>6</v>
      </c>
      <c r="B62" s="5"/>
      <c r="D62" s="56" t="s">
        <v>69</v>
      </c>
      <c r="E62" s="56" t="s">
        <v>70</v>
      </c>
      <c r="F62" s="56" t="s">
        <v>71</v>
      </c>
    </row>
    <row r="63" spans="1:6" x14ac:dyDescent="0.25">
      <c r="A63" s="4" t="s">
        <v>10</v>
      </c>
      <c r="B63" s="5"/>
      <c r="D63" s="56" t="s">
        <v>72</v>
      </c>
      <c r="E63" s="56" t="s">
        <v>73</v>
      </c>
      <c r="F63" s="56" t="s">
        <v>74</v>
      </c>
    </row>
    <row r="64" spans="1:6" x14ac:dyDescent="0.25">
      <c r="A64" s="4" t="s">
        <v>39</v>
      </c>
      <c r="B64" s="5"/>
      <c r="D64" s="56" t="s">
        <v>75</v>
      </c>
      <c r="E64" s="56" t="s">
        <v>76</v>
      </c>
      <c r="F64" s="62" t="s">
        <v>77</v>
      </c>
    </row>
    <row r="65" spans="1:6" x14ac:dyDescent="0.25">
      <c r="A65" s="4" t="s">
        <v>18</v>
      </c>
      <c r="B65" s="5"/>
      <c r="D65" s="56">
        <v>4500</v>
      </c>
      <c r="E65" s="56" t="s">
        <v>78</v>
      </c>
      <c r="F65" s="56" t="s">
        <v>79</v>
      </c>
    </row>
    <row r="66" spans="1:6" x14ac:dyDescent="0.25">
      <c r="A66" s="4" t="s">
        <v>44</v>
      </c>
      <c r="B66" s="5"/>
      <c r="D66" s="56">
        <v>37</v>
      </c>
      <c r="E66" s="56" t="s">
        <v>80</v>
      </c>
      <c r="F66" s="56" t="s">
        <v>81</v>
      </c>
    </row>
    <row r="67" spans="1:6" x14ac:dyDescent="0.25">
      <c r="A67" s="4" t="s">
        <v>23</v>
      </c>
      <c r="B67" s="5"/>
      <c r="D67" s="56" t="s">
        <v>82</v>
      </c>
      <c r="E67" s="56" t="s">
        <v>83</v>
      </c>
      <c r="F67" s="56" t="s">
        <v>84</v>
      </c>
    </row>
    <row r="68" spans="1:6" x14ac:dyDescent="0.25">
      <c r="A68" s="4" t="s">
        <v>27</v>
      </c>
      <c r="B68" s="5"/>
      <c r="D68" s="56">
        <v>1.45</v>
      </c>
      <c r="E68" s="59">
        <v>1.9</v>
      </c>
      <c r="F68" s="57">
        <v>1.25</v>
      </c>
    </row>
    <row r="69" spans="1:6" x14ac:dyDescent="0.25">
      <c r="A69" s="4" t="s">
        <v>28</v>
      </c>
      <c r="B69" s="5"/>
      <c r="D69" s="56" t="s">
        <v>85</v>
      </c>
      <c r="E69" s="56" t="s">
        <v>30</v>
      </c>
      <c r="F69" s="56" t="s">
        <v>90</v>
      </c>
    </row>
    <row r="70" spans="1:6" x14ac:dyDescent="0.25">
      <c r="D70" s="58"/>
      <c r="E70" s="58"/>
      <c r="F70" s="58"/>
    </row>
    <row r="71" spans="1:6" x14ac:dyDescent="0.25">
      <c r="A71" s="127" t="s">
        <v>93</v>
      </c>
      <c r="B71" s="127"/>
      <c r="D71" s="58"/>
      <c r="E71" s="58"/>
      <c r="F71" s="58"/>
    </row>
    <row r="72" spans="1:6" x14ac:dyDescent="0.25">
      <c r="D72" s="58"/>
      <c r="E72" s="58"/>
      <c r="F72" s="58"/>
    </row>
    <row r="73" spans="1:6" x14ac:dyDescent="0.25">
      <c r="A73" s="129" t="s">
        <v>94</v>
      </c>
      <c r="B73" s="129"/>
      <c r="D73" s="58"/>
      <c r="E73" s="58"/>
      <c r="F73" s="58"/>
    </row>
    <row r="74" spans="1:6" ht="20.25" customHeight="1" x14ac:dyDescent="0.25">
      <c r="A74" s="4" t="s">
        <v>10</v>
      </c>
      <c r="B74" s="5"/>
      <c r="D74" s="56" t="s">
        <v>95</v>
      </c>
      <c r="E74" s="56" t="s">
        <v>96</v>
      </c>
      <c r="F74" s="56" t="s">
        <v>97</v>
      </c>
    </row>
    <row r="75" spans="1:6" ht="34.5" x14ac:dyDescent="0.25">
      <c r="A75" s="4" t="s">
        <v>39</v>
      </c>
      <c r="B75" s="5"/>
      <c r="D75" s="56" t="s">
        <v>98</v>
      </c>
      <c r="E75" s="56" t="s">
        <v>99</v>
      </c>
      <c r="F75" s="56" t="s">
        <v>100</v>
      </c>
    </row>
    <row r="76" spans="1:6" x14ac:dyDescent="0.25">
      <c r="A76" s="4" t="s">
        <v>101</v>
      </c>
      <c r="B76" s="5"/>
      <c r="D76" s="56">
        <v>92</v>
      </c>
      <c r="E76" s="56" t="s">
        <v>46</v>
      </c>
      <c r="F76" s="56">
        <v>2.5</v>
      </c>
    </row>
    <row r="77" spans="1:6" x14ac:dyDescent="0.25">
      <c r="A77" s="4" t="s">
        <v>102</v>
      </c>
      <c r="B77" s="5"/>
      <c r="D77" s="56">
        <v>105</v>
      </c>
      <c r="E77" s="60">
        <v>0.56799999999999995</v>
      </c>
      <c r="F77" s="56">
        <v>1.5</v>
      </c>
    </row>
    <row r="78" spans="1:6" x14ac:dyDescent="0.25">
      <c r="A78" s="4" t="s">
        <v>103</v>
      </c>
      <c r="B78" s="5"/>
      <c r="D78" s="56" t="s">
        <v>104</v>
      </c>
      <c r="E78" s="56" t="s">
        <v>105</v>
      </c>
      <c r="F78" s="56" t="s">
        <v>106</v>
      </c>
    </row>
    <row r="79" spans="1:6" x14ac:dyDescent="0.25">
      <c r="A79" s="4" t="s">
        <v>23</v>
      </c>
      <c r="B79" s="5"/>
      <c r="D79" s="56" t="s">
        <v>107</v>
      </c>
      <c r="E79" s="56" t="s">
        <v>108</v>
      </c>
      <c r="F79" s="56" t="s">
        <v>109</v>
      </c>
    </row>
    <row r="80" spans="1:6" x14ac:dyDescent="0.25">
      <c r="A80" s="4" t="s">
        <v>27</v>
      </c>
      <c r="B80" s="5"/>
      <c r="D80" s="56">
        <v>1.35</v>
      </c>
      <c r="E80" s="59">
        <v>1.65</v>
      </c>
      <c r="F80" s="57">
        <v>1.75</v>
      </c>
    </row>
    <row r="81" spans="1:6" x14ac:dyDescent="0.25">
      <c r="A81" s="4" t="s">
        <v>28</v>
      </c>
      <c r="B81" s="5"/>
      <c r="D81" s="56" t="s">
        <v>110</v>
      </c>
      <c r="E81" s="56" t="s">
        <v>30</v>
      </c>
      <c r="F81" s="56" t="s">
        <v>111</v>
      </c>
    </row>
    <row r="82" spans="1:6" x14ac:dyDescent="0.25">
      <c r="D82" s="58"/>
      <c r="E82" s="58"/>
      <c r="F82" s="58"/>
    </row>
    <row r="83" spans="1:6" x14ac:dyDescent="0.25">
      <c r="A83" s="129" t="s">
        <v>112</v>
      </c>
      <c r="B83" s="129"/>
      <c r="D83" s="58"/>
      <c r="E83" s="58"/>
      <c r="F83" s="58"/>
    </row>
    <row r="84" spans="1:6" ht="24.75" customHeight="1" x14ac:dyDescent="0.25">
      <c r="A84" s="4" t="s">
        <v>10</v>
      </c>
      <c r="B84" s="5"/>
      <c r="D84" s="56" t="s">
        <v>95</v>
      </c>
      <c r="E84" s="56" t="s">
        <v>113</v>
      </c>
      <c r="F84" s="56" t="s">
        <v>97</v>
      </c>
    </row>
    <row r="85" spans="1:6" ht="34.5" x14ac:dyDescent="0.25">
      <c r="A85" s="4" t="s">
        <v>39</v>
      </c>
      <c r="B85" s="5"/>
      <c r="D85" s="56" t="s">
        <v>98</v>
      </c>
      <c r="E85" s="56" t="s">
        <v>114</v>
      </c>
      <c r="F85" s="56" t="s">
        <v>100</v>
      </c>
    </row>
    <row r="86" spans="1:6" x14ac:dyDescent="0.25">
      <c r="A86" s="4" t="s">
        <v>101</v>
      </c>
      <c r="B86" s="5"/>
      <c r="D86" s="56">
        <v>92</v>
      </c>
      <c r="E86" s="56" t="s">
        <v>46</v>
      </c>
      <c r="F86" s="56">
        <v>2.5</v>
      </c>
    </row>
    <row r="87" spans="1:6" x14ac:dyDescent="0.25">
      <c r="A87" s="4" t="s">
        <v>102</v>
      </c>
      <c r="B87" s="5"/>
      <c r="D87" s="56">
        <v>105</v>
      </c>
      <c r="E87" s="56" t="s">
        <v>115</v>
      </c>
      <c r="F87" s="56">
        <v>1.5</v>
      </c>
    </row>
    <row r="88" spans="1:6" x14ac:dyDescent="0.25">
      <c r="A88" s="4" t="s">
        <v>103</v>
      </c>
      <c r="B88" s="5"/>
      <c r="D88" s="56" t="s">
        <v>104</v>
      </c>
      <c r="E88" s="56" t="s">
        <v>47</v>
      </c>
      <c r="F88" s="56" t="s">
        <v>106</v>
      </c>
    </row>
    <row r="89" spans="1:6" x14ac:dyDescent="0.25">
      <c r="A89" s="4" t="s">
        <v>23</v>
      </c>
      <c r="B89" s="5"/>
      <c r="D89" s="56" t="s">
        <v>107</v>
      </c>
      <c r="E89" s="56"/>
      <c r="F89" s="56" t="s">
        <v>109</v>
      </c>
    </row>
    <row r="90" spans="1:6" x14ac:dyDescent="0.25">
      <c r="A90" s="4" t="s">
        <v>27</v>
      </c>
      <c r="B90" s="5"/>
      <c r="D90" s="56">
        <v>1.35</v>
      </c>
      <c r="E90" s="59">
        <v>2.85</v>
      </c>
      <c r="F90" s="57">
        <v>1.75</v>
      </c>
    </row>
    <row r="91" spans="1:6" x14ac:dyDescent="0.25">
      <c r="A91" s="4" t="s">
        <v>28</v>
      </c>
      <c r="B91" s="5"/>
      <c r="D91" s="56" t="s">
        <v>110</v>
      </c>
      <c r="E91" s="56" t="s">
        <v>30</v>
      </c>
      <c r="F91" s="56" t="s">
        <v>111</v>
      </c>
    </row>
    <row r="93" spans="1:6" x14ac:dyDescent="0.25">
      <c r="D93" s="63"/>
      <c r="E93" s="63"/>
      <c r="F93" s="63"/>
    </row>
    <row r="95" spans="1:6" x14ac:dyDescent="0.25">
      <c r="C95" s="6"/>
    </row>
    <row r="96" spans="1:6" x14ac:dyDescent="0.25">
      <c r="C96" s="6"/>
      <c r="D96" s="64"/>
      <c r="E96" s="64"/>
      <c r="F96" s="64"/>
    </row>
    <row r="97" spans="3:3" x14ac:dyDescent="0.25">
      <c r="C97" s="7"/>
    </row>
  </sheetData>
  <mergeCells count="14">
    <mergeCell ref="A73:B73"/>
    <mergeCell ref="A83:B83"/>
    <mergeCell ref="A37:B37"/>
    <mergeCell ref="A47:B47"/>
    <mergeCell ref="A49:B49"/>
    <mergeCell ref="A59:B59"/>
    <mergeCell ref="A61:B61"/>
    <mergeCell ref="A71:B71"/>
    <mergeCell ref="A35:B35"/>
    <mergeCell ref="A1:B1"/>
    <mergeCell ref="A2:B2"/>
    <mergeCell ref="A4:B4"/>
    <mergeCell ref="A14:B14"/>
    <mergeCell ref="A25:B25"/>
  </mergeCells>
  <pageMargins left="0.7" right="0.7" top="0.5" bottom="0.5" header="0.3" footer="0.3"/>
  <pageSetup orientation="landscape" r:id="rId1"/>
  <rowBreaks count="1" manualBreakCount="1">
    <brk id="4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22"/>
  <sheetViews>
    <sheetView zoomScaleNormal="100" workbookViewId="0">
      <selection activeCell="F26" sqref="F26"/>
    </sheetView>
  </sheetViews>
  <sheetFormatPr defaultRowHeight="15" x14ac:dyDescent="0.25"/>
  <cols>
    <col min="1" max="1" width="29.85546875" customWidth="1"/>
    <col min="2" max="3" width="12.7109375" hidden="1" customWidth="1"/>
    <col min="4" max="4" width="3.5703125" hidden="1" customWidth="1"/>
    <col min="5" max="5" width="0" hidden="1" customWidth="1"/>
    <col min="6" max="14" width="14.7109375" style="13" customWidth="1"/>
  </cols>
  <sheetData>
    <row r="1" spans="1:16" ht="15.75" thickBot="1" x14ac:dyDescent="0.3">
      <c r="A1" s="132" t="s">
        <v>116</v>
      </c>
      <c r="B1" s="132"/>
      <c r="C1" s="132"/>
      <c r="D1" s="132"/>
      <c r="E1" s="133"/>
      <c r="F1" s="133"/>
      <c r="G1" s="133"/>
    </row>
    <row r="2" spans="1:16" ht="16.5" thickTop="1" thickBot="1" x14ac:dyDescent="0.3">
      <c r="A2" s="141"/>
      <c r="B2" s="141"/>
      <c r="C2" s="141"/>
      <c r="D2" s="141"/>
      <c r="F2" s="136" t="s">
        <v>3</v>
      </c>
      <c r="G2" s="136"/>
      <c r="H2" s="136"/>
      <c r="I2" s="136" t="s">
        <v>4</v>
      </c>
      <c r="J2" s="136"/>
      <c r="K2" s="136"/>
      <c r="L2" s="136" t="s">
        <v>5</v>
      </c>
      <c r="M2" s="136"/>
      <c r="N2" s="136"/>
    </row>
    <row r="3" spans="1:16" ht="15.75" thickTop="1" x14ac:dyDescent="0.25">
      <c r="A3" s="8" t="s">
        <v>117</v>
      </c>
      <c r="B3" s="9" t="s">
        <v>118</v>
      </c>
      <c r="C3" s="9" t="s">
        <v>119</v>
      </c>
      <c r="D3" s="9" t="s">
        <v>120</v>
      </c>
      <c r="F3" s="65" t="s">
        <v>118</v>
      </c>
      <c r="G3" s="65" t="s">
        <v>119</v>
      </c>
      <c r="H3" s="65" t="s">
        <v>120</v>
      </c>
      <c r="I3" s="65" t="s">
        <v>118</v>
      </c>
      <c r="J3" s="65" t="s">
        <v>119</v>
      </c>
      <c r="K3" s="65" t="s">
        <v>120</v>
      </c>
      <c r="L3" s="65" t="s">
        <v>118</v>
      </c>
      <c r="M3" s="65" t="s">
        <v>119</v>
      </c>
      <c r="N3" s="65" t="s">
        <v>120</v>
      </c>
    </row>
    <row r="4" spans="1:16" x14ac:dyDescent="0.25">
      <c r="A4" s="35" t="s">
        <v>121</v>
      </c>
      <c r="B4" s="11"/>
      <c r="C4" s="11"/>
      <c r="D4" s="11"/>
      <c r="E4" s="12"/>
      <c r="F4" s="71">
        <v>692.57</v>
      </c>
      <c r="G4" s="71">
        <v>1001.3</v>
      </c>
      <c r="H4" s="71">
        <v>168.63</v>
      </c>
      <c r="I4" s="71">
        <v>920</v>
      </c>
      <c r="J4" s="75">
        <v>1280</v>
      </c>
      <c r="K4" s="71">
        <v>70</v>
      </c>
      <c r="L4" s="71">
        <v>578.30999999999995</v>
      </c>
      <c r="M4" s="71">
        <v>1216.98</v>
      </c>
      <c r="N4" s="71">
        <v>135.5</v>
      </c>
      <c r="O4" s="12"/>
      <c r="P4" s="12"/>
    </row>
    <row r="5" spans="1:16" x14ac:dyDescent="0.25">
      <c r="A5" s="35" t="s">
        <v>122</v>
      </c>
      <c r="B5" s="11"/>
      <c r="C5" s="11"/>
      <c r="D5" s="11"/>
      <c r="E5" s="12"/>
      <c r="F5" s="71">
        <v>345.91</v>
      </c>
      <c r="G5" s="71">
        <v>500.65</v>
      </c>
      <c r="H5" s="71">
        <v>84.37</v>
      </c>
      <c r="I5" s="71">
        <v>80</v>
      </c>
      <c r="J5" s="75">
        <v>120</v>
      </c>
      <c r="K5" s="71">
        <v>10</v>
      </c>
      <c r="L5" s="71">
        <v>291.56</v>
      </c>
      <c r="M5" s="71">
        <v>342.5</v>
      </c>
      <c r="N5" s="71">
        <v>24.5</v>
      </c>
      <c r="O5" s="12"/>
      <c r="P5" s="12"/>
    </row>
    <row r="6" spans="1:16" x14ac:dyDescent="0.25">
      <c r="A6" s="35" t="s">
        <v>122</v>
      </c>
      <c r="B6" s="11"/>
      <c r="C6" s="11"/>
      <c r="D6" s="11"/>
      <c r="E6" s="12"/>
      <c r="F6" s="71">
        <v>43.75</v>
      </c>
      <c r="G6" s="71">
        <v>84.08</v>
      </c>
      <c r="H6" s="71">
        <v>22.5</v>
      </c>
      <c r="I6" s="71">
        <v>50</v>
      </c>
      <c r="J6" s="75">
        <v>100</v>
      </c>
      <c r="K6" s="71">
        <v>8</v>
      </c>
      <c r="L6" s="71">
        <v>291.45999999999998</v>
      </c>
      <c r="M6" s="71">
        <v>224.75</v>
      </c>
      <c r="N6" s="71">
        <v>18.5</v>
      </c>
      <c r="O6" s="12"/>
      <c r="P6" s="12"/>
    </row>
    <row r="7" spans="1:16" x14ac:dyDescent="0.25">
      <c r="A7" s="35" t="s">
        <v>123</v>
      </c>
      <c r="B7" s="11"/>
      <c r="C7" s="11"/>
      <c r="D7" s="11"/>
      <c r="E7" s="12"/>
      <c r="F7" s="71">
        <v>1.2</v>
      </c>
      <c r="G7" s="71">
        <v>1.2</v>
      </c>
      <c r="H7" s="71">
        <v>0.09</v>
      </c>
      <c r="I7" s="71">
        <f>10-1</f>
        <v>9</v>
      </c>
      <c r="J7" s="75">
        <f>10+1</f>
        <v>11</v>
      </c>
      <c r="K7" s="71">
        <v>10</v>
      </c>
      <c r="L7" s="71">
        <v>24</v>
      </c>
      <c r="M7" s="71">
        <v>135.19999999999999</v>
      </c>
      <c r="N7" s="71">
        <v>26</v>
      </c>
      <c r="O7" s="12"/>
      <c r="P7" s="12"/>
    </row>
    <row r="8" spans="1:16" x14ac:dyDescent="0.25">
      <c r="A8" s="35" t="s">
        <v>124</v>
      </c>
      <c r="B8" s="11"/>
      <c r="C8" s="11"/>
      <c r="D8" s="11"/>
      <c r="E8" s="12"/>
      <c r="F8" s="71">
        <v>1.5</v>
      </c>
      <c r="G8" s="71">
        <v>1.5</v>
      </c>
      <c r="H8" s="71">
        <v>0.08</v>
      </c>
      <c r="I8" s="71">
        <v>10</v>
      </c>
      <c r="J8" s="75">
        <f>10+1</f>
        <v>11</v>
      </c>
      <c r="K8" s="71">
        <v>10</v>
      </c>
      <c r="L8" s="71">
        <v>24</v>
      </c>
      <c r="M8" s="71">
        <v>135.19999999999999</v>
      </c>
      <c r="N8" s="71">
        <v>22</v>
      </c>
      <c r="O8" s="12"/>
      <c r="P8" s="12"/>
    </row>
    <row r="9" spans="1:16" x14ac:dyDescent="0.25">
      <c r="A9" s="35" t="s">
        <v>125</v>
      </c>
      <c r="B9" s="11"/>
      <c r="C9" s="11"/>
      <c r="D9" s="11"/>
      <c r="E9" s="12"/>
      <c r="F9" s="71">
        <v>1.7</v>
      </c>
      <c r="G9" s="71">
        <v>2.33</v>
      </c>
      <c r="H9" s="71">
        <v>0.08</v>
      </c>
      <c r="I9" s="71">
        <f>4+1</f>
        <v>5</v>
      </c>
      <c r="J9" s="75">
        <v>4</v>
      </c>
      <c r="K9" s="71">
        <v>4</v>
      </c>
      <c r="L9" s="71">
        <v>24</v>
      </c>
      <c r="M9" s="71">
        <v>28.5</v>
      </c>
      <c r="N9" s="71">
        <v>10</v>
      </c>
      <c r="O9" s="12"/>
      <c r="P9" s="12"/>
    </row>
    <row r="10" spans="1:16" x14ac:dyDescent="0.25">
      <c r="A10" s="35" t="s">
        <v>126</v>
      </c>
      <c r="B10" s="11"/>
      <c r="C10" s="11"/>
      <c r="D10" s="11"/>
      <c r="E10" s="12"/>
      <c r="F10" s="71">
        <v>0</v>
      </c>
      <c r="G10" s="71">
        <v>0</v>
      </c>
      <c r="H10" s="71">
        <v>0</v>
      </c>
      <c r="I10" s="71">
        <v>0</v>
      </c>
      <c r="J10" s="75">
        <v>8</v>
      </c>
      <c r="K10" s="71"/>
      <c r="L10" s="71">
        <v>0</v>
      </c>
      <c r="M10" s="71">
        <v>26.75</v>
      </c>
      <c r="N10" s="71">
        <v>0</v>
      </c>
      <c r="O10" s="12"/>
      <c r="P10" s="12"/>
    </row>
    <row r="11" spans="1:16" x14ac:dyDescent="0.25">
      <c r="A11" s="35" t="s">
        <v>127</v>
      </c>
      <c r="B11" s="11"/>
      <c r="C11" s="11"/>
      <c r="D11" s="11"/>
      <c r="E11" s="12"/>
      <c r="F11" s="71">
        <v>0</v>
      </c>
      <c r="G11" s="71">
        <v>0</v>
      </c>
      <c r="H11" s="71">
        <v>0</v>
      </c>
      <c r="I11" s="71"/>
      <c r="J11" s="75"/>
      <c r="K11" s="71"/>
      <c r="L11" s="71">
        <v>0</v>
      </c>
      <c r="M11" s="71">
        <v>26.75</v>
      </c>
      <c r="N11" s="71">
        <v>0</v>
      </c>
      <c r="O11" s="12"/>
      <c r="P11" s="12"/>
    </row>
    <row r="12" spans="1:16" x14ac:dyDescent="0.25">
      <c r="A12" s="35" t="s">
        <v>128</v>
      </c>
      <c r="B12" s="11"/>
      <c r="C12" s="11"/>
      <c r="D12" s="11"/>
      <c r="E12" s="12"/>
      <c r="F12" s="71">
        <v>-183.66</v>
      </c>
      <c r="G12" s="71">
        <v>-339.11</v>
      </c>
      <c r="H12" s="71">
        <v>-72.569999999999993</v>
      </c>
      <c r="I12" s="71">
        <v>30</v>
      </c>
      <c r="J12" s="75">
        <v>30</v>
      </c>
      <c r="K12" s="71">
        <v>30</v>
      </c>
      <c r="L12" s="71">
        <v>0</v>
      </c>
      <c r="M12" s="71">
        <v>0</v>
      </c>
      <c r="N12" s="71">
        <v>0</v>
      </c>
      <c r="O12" s="12"/>
      <c r="P12" s="12"/>
    </row>
    <row r="13" spans="1:16" x14ac:dyDescent="0.25">
      <c r="A13" s="35" t="s">
        <v>129</v>
      </c>
      <c r="B13" s="11"/>
      <c r="C13" s="11"/>
      <c r="D13" s="11"/>
      <c r="E13" s="12"/>
      <c r="F13" s="71">
        <v>750</v>
      </c>
      <c r="G13" s="71">
        <v>1800</v>
      </c>
      <c r="H13" s="71">
        <v>450</v>
      </c>
      <c r="I13" s="71">
        <f>540-0.33</f>
        <v>539.66999999999996</v>
      </c>
      <c r="J13" s="75">
        <f>1440+29+29</f>
        <v>1498</v>
      </c>
      <c r="K13" s="71">
        <f>6*60</f>
        <v>360</v>
      </c>
      <c r="L13" s="71">
        <v>225</v>
      </c>
      <c r="M13" s="71">
        <v>987.95</v>
      </c>
      <c r="N13" s="71">
        <v>180.17</v>
      </c>
      <c r="O13" s="12"/>
      <c r="P13" s="12"/>
    </row>
    <row r="14" spans="1:16" x14ac:dyDescent="0.25">
      <c r="A14" s="35" t="s">
        <v>130</v>
      </c>
      <c r="B14" s="11"/>
      <c r="C14" s="11"/>
      <c r="D14" s="11"/>
      <c r="E14" s="12"/>
      <c r="F14" s="71">
        <f t="shared" ref="F14:N14" si="0">SUM(F4:F13)</f>
        <v>1652.9700000000003</v>
      </c>
      <c r="G14" s="71">
        <f t="shared" si="0"/>
        <v>3051.95</v>
      </c>
      <c r="H14" s="71">
        <f t="shared" si="0"/>
        <v>653.17999999999995</v>
      </c>
      <c r="I14" s="71">
        <f>SUM(I4:I13)</f>
        <v>1643.67</v>
      </c>
      <c r="J14" s="71">
        <f t="shared" si="0"/>
        <v>3062</v>
      </c>
      <c r="K14" s="71">
        <f t="shared" si="0"/>
        <v>502</v>
      </c>
      <c r="L14" s="71">
        <f>SUM(L4:L13)</f>
        <v>1458.33</v>
      </c>
      <c r="M14" s="71">
        <f t="shared" si="0"/>
        <v>3124.58</v>
      </c>
      <c r="N14" s="71">
        <f t="shared" si="0"/>
        <v>416.66999999999996</v>
      </c>
      <c r="O14" s="12"/>
      <c r="P14" s="12"/>
    </row>
    <row r="15" spans="1:16" x14ac:dyDescent="0.25">
      <c r="A15" s="50" t="s">
        <v>131</v>
      </c>
      <c r="B15" s="134">
        <f>SUM(B4:D14)</f>
        <v>0</v>
      </c>
      <c r="C15" s="134"/>
      <c r="D15" s="134"/>
      <c r="E15" s="12"/>
      <c r="F15" s="135">
        <f>SUM(F4:H13)</f>
        <v>5358.0999999999985</v>
      </c>
      <c r="G15" s="135"/>
      <c r="H15" s="135"/>
      <c r="I15" s="135">
        <f>SUM(I4:K13)</f>
        <v>5207.67</v>
      </c>
      <c r="J15" s="135"/>
      <c r="K15" s="135"/>
      <c r="L15" s="135">
        <f>SUM(L14:N14)</f>
        <v>4999.58</v>
      </c>
      <c r="M15" s="135"/>
      <c r="N15" s="135"/>
      <c r="O15" s="12"/>
      <c r="P15" s="12"/>
    </row>
    <row r="16" spans="1:16" x14ac:dyDescent="0.25">
      <c r="A16" s="12"/>
      <c r="B16" s="12"/>
      <c r="C16" s="12"/>
      <c r="D16" s="12"/>
      <c r="E16" s="12"/>
      <c r="F16" s="66"/>
      <c r="G16" s="66"/>
      <c r="H16" s="66"/>
      <c r="I16" s="66"/>
      <c r="J16" s="66"/>
      <c r="K16" s="66"/>
      <c r="L16" s="66"/>
      <c r="M16" s="66"/>
      <c r="N16" s="66"/>
      <c r="O16" s="12"/>
      <c r="P16" s="12"/>
    </row>
    <row r="17" spans="1:16" x14ac:dyDescent="0.25">
      <c r="A17" s="76" t="s">
        <v>289</v>
      </c>
      <c r="B17" s="77"/>
      <c r="C17" s="77"/>
      <c r="D17" s="77"/>
      <c r="E17" s="77"/>
      <c r="F17" s="78"/>
      <c r="G17" s="78"/>
      <c r="H17" s="78"/>
      <c r="I17" s="78"/>
      <c r="J17" s="78"/>
      <c r="K17" s="78"/>
      <c r="L17" s="66"/>
      <c r="M17" s="66"/>
      <c r="N17" s="66"/>
      <c r="O17" s="12"/>
      <c r="P17" s="12"/>
    </row>
    <row r="18" spans="1:16" x14ac:dyDescent="0.25">
      <c r="A18" s="12"/>
      <c r="B18" s="12"/>
      <c r="C18" s="12"/>
      <c r="D18" s="12"/>
      <c r="E18" s="12"/>
      <c r="F18" s="66"/>
      <c r="G18" s="66"/>
      <c r="H18" s="66"/>
      <c r="I18" s="66"/>
      <c r="J18" s="66"/>
      <c r="K18" s="66"/>
      <c r="L18" s="66"/>
      <c r="M18" s="66"/>
      <c r="N18" s="66"/>
      <c r="O18" s="12"/>
      <c r="P18" s="12"/>
    </row>
    <row r="19" spans="1:16" x14ac:dyDescent="0.25">
      <c r="A19" s="12" t="s">
        <v>132</v>
      </c>
      <c r="B19" s="12"/>
      <c r="C19" s="12"/>
      <c r="D19" s="12"/>
      <c r="E19" s="12"/>
      <c r="F19" s="67"/>
      <c r="G19" s="68"/>
      <c r="H19" s="68"/>
      <c r="I19" s="67"/>
      <c r="J19" s="68"/>
      <c r="K19" s="68"/>
      <c r="L19" s="67"/>
      <c r="M19" s="68"/>
      <c r="N19" s="68"/>
      <c r="O19" s="12"/>
      <c r="P19" s="12"/>
    </row>
    <row r="20" spans="1:16" ht="98.25" customHeight="1" x14ac:dyDescent="0.25">
      <c r="A20" s="137"/>
      <c r="B20" s="137"/>
      <c r="C20" s="137"/>
      <c r="D20" s="137"/>
      <c r="E20" s="12"/>
      <c r="F20" s="138"/>
      <c r="G20" s="138"/>
      <c r="H20" s="138"/>
      <c r="I20" s="139" t="s">
        <v>133</v>
      </c>
      <c r="J20" s="139"/>
      <c r="K20" s="139"/>
      <c r="L20" s="140"/>
      <c r="M20" s="140"/>
      <c r="N20" s="140"/>
      <c r="O20" s="12"/>
      <c r="P20" s="12"/>
    </row>
    <row r="21" spans="1:16" x14ac:dyDescent="0.25">
      <c r="A21" s="12"/>
      <c r="B21" s="12"/>
      <c r="C21" s="12"/>
      <c r="D21" s="12"/>
      <c r="E21" s="12"/>
      <c r="F21" s="66"/>
      <c r="G21" s="66"/>
      <c r="H21" s="66"/>
      <c r="I21" s="66"/>
      <c r="J21" s="66"/>
      <c r="K21" s="66"/>
      <c r="L21" s="66"/>
      <c r="M21" s="66"/>
      <c r="N21" s="66"/>
      <c r="O21" s="12"/>
      <c r="P21" s="12"/>
    </row>
    <row r="22" spans="1:16" x14ac:dyDescent="0.25">
      <c r="A22" s="12"/>
      <c r="B22" s="12"/>
      <c r="C22" s="12"/>
      <c r="D22" s="12"/>
      <c r="E22" s="12"/>
      <c r="F22" s="66"/>
      <c r="G22" s="66"/>
      <c r="H22" s="66"/>
      <c r="I22" s="66"/>
      <c r="J22" s="66"/>
      <c r="K22" s="66"/>
      <c r="L22" s="66"/>
      <c r="M22" s="66"/>
      <c r="N22" s="66"/>
      <c r="O22" s="12"/>
      <c r="P22" s="12"/>
    </row>
  </sheetData>
  <mergeCells count="13">
    <mergeCell ref="A20:D20"/>
    <mergeCell ref="F20:H20"/>
    <mergeCell ref="I20:K20"/>
    <mergeCell ref="L20:N20"/>
    <mergeCell ref="A2:D2"/>
    <mergeCell ref="F2:H2"/>
    <mergeCell ref="I2:K2"/>
    <mergeCell ref="A1:G1"/>
    <mergeCell ref="B15:D15"/>
    <mergeCell ref="F15:H15"/>
    <mergeCell ref="I15:K15"/>
    <mergeCell ref="L15:N15"/>
    <mergeCell ref="L2:N2"/>
  </mergeCells>
  <pageMargins left="0.7" right="0.7" top="0.75" bottom="0.75" header="0.3" footer="0.3"/>
  <pageSetup paperSize="5"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76"/>
  <sheetViews>
    <sheetView tabSelected="1" zoomScaleNormal="100" workbookViewId="0">
      <pane ySplit="2" topLeftCell="A33" activePane="bottomLeft" state="frozen"/>
      <selection pane="bottomLeft" activeCell="A62" sqref="A62"/>
    </sheetView>
  </sheetViews>
  <sheetFormatPr defaultRowHeight="15" x14ac:dyDescent="0.25"/>
  <cols>
    <col min="1" max="1" width="30.5703125" customWidth="1"/>
    <col min="2" max="2" width="47.140625" bestFit="1" customWidth="1"/>
    <col min="3" max="3" width="13.28515625" bestFit="1" customWidth="1"/>
    <col min="4" max="4" width="13.28515625" customWidth="1"/>
    <col min="5" max="5" width="13.28515625" style="80" customWidth="1"/>
    <col min="6" max="6" width="11.85546875" style="80" bestFit="1" customWidth="1"/>
    <col min="7" max="8" width="9.42578125" style="80" bestFit="1" customWidth="1"/>
    <col min="9" max="12" width="9.28515625" style="80" bestFit="1" customWidth="1"/>
    <col min="13" max="13" width="9.140625" style="80"/>
    <col min="14" max="14" width="9.28515625" style="80" bestFit="1" customWidth="1"/>
    <col min="15" max="16" width="10.5703125" style="80" bestFit="1" customWidth="1"/>
    <col min="17" max="17" width="9.140625" style="80"/>
  </cols>
  <sheetData>
    <row r="1" spans="1:17" ht="23.25" x14ac:dyDescent="0.35">
      <c r="A1" s="79" t="s">
        <v>290</v>
      </c>
      <c r="B1" s="79" t="s">
        <v>291</v>
      </c>
      <c r="D1" s="142" t="s">
        <v>292</v>
      </c>
      <c r="F1" s="80" t="s">
        <v>293</v>
      </c>
    </row>
    <row r="2" spans="1:17" ht="34.5" x14ac:dyDescent="0.25">
      <c r="A2" s="81" t="s">
        <v>294</v>
      </c>
      <c r="B2" s="81" t="s">
        <v>295</v>
      </c>
      <c r="C2" s="82" t="s">
        <v>296</v>
      </c>
      <c r="D2" s="143"/>
      <c r="E2" s="83" t="s">
        <v>297</v>
      </c>
      <c r="F2" s="84" t="s">
        <v>121</v>
      </c>
      <c r="G2" s="84" t="s">
        <v>122</v>
      </c>
      <c r="H2" s="84" t="s">
        <v>122</v>
      </c>
      <c r="I2" s="84" t="s">
        <v>123</v>
      </c>
      <c r="J2" s="84" t="s">
        <v>124</v>
      </c>
      <c r="K2" s="84" t="s">
        <v>125</v>
      </c>
      <c r="L2" s="84" t="s">
        <v>126</v>
      </c>
      <c r="M2" s="84" t="s">
        <v>127</v>
      </c>
      <c r="N2" s="84" t="s">
        <v>128</v>
      </c>
      <c r="O2" s="84" t="s">
        <v>129</v>
      </c>
    </row>
    <row r="3" spans="1:17" ht="15.75" x14ac:dyDescent="0.25">
      <c r="A3" s="81" t="s">
        <v>298</v>
      </c>
      <c r="B3" s="85" t="s">
        <v>299</v>
      </c>
      <c r="C3" s="86">
        <f t="shared" ref="C3:C6" si="0">+D3*12</f>
        <v>3000</v>
      </c>
      <c r="D3" s="87">
        <v>250</v>
      </c>
      <c r="E3" s="88">
        <f t="shared" ref="E3:E35" si="1">SUM(F3:O3)</f>
        <v>250</v>
      </c>
      <c r="F3" s="89">
        <f>(165+112.5)/2895*1280</f>
        <v>122.69430051813471</v>
      </c>
      <c r="G3" s="89">
        <f>+F3/1280*120</f>
        <v>11.50259067357513</v>
      </c>
      <c r="H3" s="89">
        <f>+G3/120*100</f>
        <v>9.5854922279792731</v>
      </c>
      <c r="I3" s="89">
        <v>1</v>
      </c>
      <c r="J3" s="89">
        <v>1</v>
      </c>
      <c r="K3" s="89">
        <v>0.5</v>
      </c>
      <c r="L3" s="89">
        <v>0</v>
      </c>
      <c r="M3" s="89">
        <v>0</v>
      </c>
      <c r="N3" s="89">
        <v>2</v>
      </c>
      <c r="O3" s="89">
        <f>+D3-(F3+G3+H3+I3+J3+K3+L3+M3+N3)</f>
        <v>101.71761658031087</v>
      </c>
    </row>
    <row r="4" spans="1:17" ht="15.75" x14ac:dyDescent="0.25">
      <c r="A4" s="81" t="s">
        <v>300</v>
      </c>
      <c r="B4" s="85" t="s">
        <v>301</v>
      </c>
      <c r="C4" s="86">
        <f t="shared" si="0"/>
        <v>1440</v>
      </c>
      <c r="D4" s="87">
        <v>120</v>
      </c>
      <c r="E4" s="88">
        <f t="shared" si="1"/>
        <v>120</v>
      </c>
      <c r="F4" s="89">
        <f>0.0431778929188256*1280</f>
        <v>55.267702936096768</v>
      </c>
      <c r="G4" s="89">
        <f t="shared" ref="G4:G22" si="2">+F4/1280*120</f>
        <v>5.1813471502590724</v>
      </c>
      <c r="H4" s="89">
        <f t="shared" ref="H4:H22" si="3">+G4/120*100</f>
        <v>4.3177892918825602</v>
      </c>
      <c r="I4" s="89">
        <v>0</v>
      </c>
      <c r="J4" s="89">
        <v>0</v>
      </c>
      <c r="K4" s="89">
        <v>0.5</v>
      </c>
      <c r="L4" s="89">
        <v>0</v>
      </c>
      <c r="M4" s="89">
        <v>0</v>
      </c>
      <c r="N4" s="89">
        <v>2</v>
      </c>
      <c r="O4" s="89">
        <f t="shared" ref="O4:O22" si="4">+D4-(F4+G4+H4+I4+J4+K4+L4+M4+N4)</f>
        <v>52.733160621761598</v>
      </c>
      <c r="Q4" s="80" t="s">
        <v>293</v>
      </c>
    </row>
    <row r="5" spans="1:17" ht="15.75" x14ac:dyDescent="0.25">
      <c r="A5" s="81" t="s">
        <v>302</v>
      </c>
      <c r="B5" s="85" t="s">
        <v>303</v>
      </c>
      <c r="C5" s="86">
        <f t="shared" si="0"/>
        <v>2640</v>
      </c>
      <c r="D5" s="87">
        <v>220</v>
      </c>
      <c r="E5" s="88">
        <f t="shared" si="1"/>
        <v>220</v>
      </c>
      <c r="F5" s="89">
        <f>0.0863557858376511*1280</f>
        <v>110.53540587219342</v>
      </c>
      <c r="G5" s="89">
        <f t="shared" si="2"/>
        <v>10.362694300518132</v>
      </c>
      <c r="H5" s="89">
        <f t="shared" si="3"/>
        <v>8.6355785837651098</v>
      </c>
      <c r="I5" s="89">
        <v>1</v>
      </c>
      <c r="J5" s="89">
        <v>1</v>
      </c>
      <c r="K5" s="89">
        <v>0</v>
      </c>
      <c r="L5" s="89">
        <v>0</v>
      </c>
      <c r="M5" s="89">
        <v>0</v>
      </c>
      <c r="N5" s="89">
        <v>2</v>
      </c>
      <c r="O5" s="89">
        <f t="shared" si="4"/>
        <v>86.466321243523339</v>
      </c>
    </row>
    <row r="6" spans="1:17" ht="15.75" x14ac:dyDescent="0.25">
      <c r="A6" s="81" t="s">
        <v>304</v>
      </c>
      <c r="B6" s="85" t="s">
        <v>305</v>
      </c>
      <c r="C6" s="86">
        <f t="shared" si="0"/>
        <v>363.96</v>
      </c>
      <c r="D6" s="87">
        <v>30.33</v>
      </c>
      <c r="E6" s="88">
        <f t="shared" si="1"/>
        <v>30.33</v>
      </c>
      <c r="F6" s="89">
        <v>0</v>
      </c>
      <c r="G6" s="89">
        <v>0</v>
      </c>
      <c r="H6" s="89">
        <v>0</v>
      </c>
      <c r="I6" s="89">
        <v>0</v>
      </c>
      <c r="J6" s="89">
        <v>1</v>
      </c>
      <c r="K6" s="89">
        <v>0</v>
      </c>
      <c r="L6" s="89">
        <v>8</v>
      </c>
      <c r="M6" s="89">
        <v>0</v>
      </c>
      <c r="N6" s="89"/>
      <c r="O6" s="89">
        <f>+D6-(F6+G6+H6+I6+J6+K6+L6+M6+N6)</f>
        <v>21.33</v>
      </c>
    </row>
    <row r="7" spans="1:17" ht="15.75" x14ac:dyDescent="0.25">
      <c r="A7" s="81" t="s">
        <v>306</v>
      </c>
      <c r="B7" s="85" t="s">
        <v>307</v>
      </c>
      <c r="C7" s="86">
        <f>+D7*12</f>
        <v>1680</v>
      </c>
      <c r="D7" s="87">
        <v>140</v>
      </c>
      <c r="E7" s="88">
        <f t="shared" si="1"/>
        <v>140</v>
      </c>
      <c r="F7" s="89">
        <f>0.0431778929188256*1280</f>
        <v>55.267702936096768</v>
      </c>
      <c r="G7" s="89">
        <f t="shared" si="2"/>
        <v>5.1813471502590724</v>
      </c>
      <c r="H7" s="89">
        <f t="shared" si="3"/>
        <v>4.3177892918825602</v>
      </c>
      <c r="I7" s="89">
        <v>0</v>
      </c>
      <c r="J7" s="89">
        <v>0</v>
      </c>
      <c r="K7" s="89">
        <v>0.5</v>
      </c>
      <c r="L7" s="89">
        <v>0</v>
      </c>
      <c r="M7" s="89">
        <v>0</v>
      </c>
      <c r="N7" s="89">
        <v>2</v>
      </c>
      <c r="O7" s="89">
        <f t="shared" si="4"/>
        <v>72.733160621761598</v>
      </c>
    </row>
    <row r="8" spans="1:17" ht="15.75" x14ac:dyDescent="0.25">
      <c r="A8" s="81" t="s">
        <v>308</v>
      </c>
      <c r="B8" s="85" t="s">
        <v>309</v>
      </c>
      <c r="C8" s="86">
        <f t="shared" ref="C8:C22" si="5">+D8*12</f>
        <v>3240</v>
      </c>
      <c r="D8" s="87">
        <v>270</v>
      </c>
      <c r="E8" s="88">
        <f t="shared" si="1"/>
        <v>270</v>
      </c>
      <c r="F8" s="89">
        <f>300/2895*1280</f>
        <v>132.64248704663211</v>
      </c>
      <c r="G8" s="89">
        <f t="shared" si="2"/>
        <v>12.435233160621761</v>
      </c>
      <c r="H8" s="89">
        <f t="shared" si="3"/>
        <v>10.362694300518134</v>
      </c>
      <c r="I8" s="89">
        <v>2</v>
      </c>
      <c r="J8" s="89">
        <v>1</v>
      </c>
      <c r="K8" s="89">
        <v>0</v>
      </c>
      <c r="L8" s="89">
        <v>0</v>
      </c>
      <c r="M8" s="89">
        <v>0</v>
      </c>
      <c r="N8" s="89">
        <v>2</v>
      </c>
      <c r="O8" s="89">
        <f t="shared" si="4"/>
        <v>109.559585492228</v>
      </c>
    </row>
    <row r="9" spans="1:17" ht="15.75" x14ac:dyDescent="0.25">
      <c r="A9" s="81" t="s">
        <v>310</v>
      </c>
      <c r="B9" s="85" t="s">
        <v>311</v>
      </c>
      <c r="C9" s="86">
        <f t="shared" si="5"/>
        <v>363.96</v>
      </c>
      <c r="D9" s="87">
        <v>30.33</v>
      </c>
      <c r="E9" s="88">
        <f t="shared" si="1"/>
        <v>30.33</v>
      </c>
      <c r="F9" s="89">
        <v>0</v>
      </c>
      <c r="G9" s="89">
        <v>0</v>
      </c>
      <c r="H9" s="89">
        <v>0</v>
      </c>
      <c r="I9" s="89">
        <v>1</v>
      </c>
      <c r="J9" s="89">
        <v>1</v>
      </c>
      <c r="K9" s="89">
        <v>0</v>
      </c>
      <c r="L9" s="89">
        <v>0</v>
      </c>
      <c r="M9" s="89">
        <v>0</v>
      </c>
      <c r="N9" s="89">
        <v>0</v>
      </c>
      <c r="O9" s="89">
        <f t="shared" si="4"/>
        <v>28.33</v>
      </c>
    </row>
    <row r="10" spans="1:17" ht="15.75" x14ac:dyDescent="0.25">
      <c r="A10" s="81" t="s">
        <v>312</v>
      </c>
      <c r="B10" s="85" t="s">
        <v>313</v>
      </c>
      <c r="C10" s="86">
        <f t="shared" si="5"/>
        <v>1224</v>
      </c>
      <c r="D10" s="87">
        <v>102</v>
      </c>
      <c r="E10" s="88">
        <f t="shared" si="1"/>
        <v>102</v>
      </c>
      <c r="F10" s="89">
        <f>62.5/2895*1280</f>
        <v>27.633851468048359</v>
      </c>
      <c r="G10" s="89">
        <f t="shared" si="2"/>
        <v>2.5906735751295336</v>
      </c>
      <c r="H10" s="89">
        <f t="shared" si="3"/>
        <v>2.1588946459412779</v>
      </c>
      <c r="I10" s="89">
        <v>0</v>
      </c>
      <c r="J10" s="89">
        <v>0</v>
      </c>
      <c r="K10" s="89">
        <v>0.5</v>
      </c>
      <c r="L10" s="89">
        <v>0</v>
      </c>
      <c r="M10" s="89">
        <v>0</v>
      </c>
      <c r="N10" s="89">
        <v>2</v>
      </c>
      <c r="O10" s="89">
        <f t="shared" si="4"/>
        <v>67.116580310880835</v>
      </c>
    </row>
    <row r="11" spans="1:17" ht="15.75" x14ac:dyDescent="0.25">
      <c r="A11" s="81" t="s">
        <v>314</v>
      </c>
      <c r="B11" s="85" t="s">
        <v>315</v>
      </c>
      <c r="C11" s="86">
        <f t="shared" si="5"/>
        <v>363.96</v>
      </c>
      <c r="D11" s="87">
        <v>30.33</v>
      </c>
      <c r="E11" s="88">
        <f t="shared" si="1"/>
        <v>30.33</v>
      </c>
      <c r="F11" s="89">
        <v>0</v>
      </c>
      <c r="G11" s="89">
        <v>0</v>
      </c>
      <c r="H11" s="89">
        <v>0</v>
      </c>
      <c r="I11" s="89">
        <v>1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f t="shared" si="4"/>
        <v>29.33</v>
      </c>
    </row>
    <row r="12" spans="1:17" ht="15.75" x14ac:dyDescent="0.25">
      <c r="A12" s="81" t="s">
        <v>316</v>
      </c>
      <c r="B12" s="85" t="s">
        <v>317</v>
      </c>
      <c r="C12" s="86">
        <f t="shared" si="5"/>
        <v>1140</v>
      </c>
      <c r="D12" s="87">
        <v>95</v>
      </c>
      <c r="E12" s="88">
        <f t="shared" si="1"/>
        <v>95</v>
      </c>
      <c r="F12" s="89">
        <f>0.0172711571675302*1280</f>
        <v>22.107081174438655</v>
      </c>
      <c r="G12" s="89">
        <f t="shared" si="2"/>
        <v>2.0725388601036241</v>
      </c>
      <c r="H12" s="89">
        <f t="shared" si="3"/>
        <v>1.72711571675302</v>
      </c>
      <c r="I12" s="89">
        <v>0</v>
      </c>
      <c r="J12" s="89">
        <v>0</v>
      </c>
      <c r="K12" s="89">
        <v>0.5</v>
      </c>
      <c r="L12" s="89">
        <v>0</v>
      </c>
      <c r="M12" s="89">
        <v>0</v>
      </c>
      <c r="N12" s="89">
        <v>2</v>
      </c>
      <c r="O12" s="89">
        <f t="shared" si="4"/>
        <v>66.593264248704699</v>
      </c>
    </row>
    <row r="13" spans="1:17" ht="15.75" x14ac:dyDescent="0.25">
      <c r="A13" s="81" t="s">
        <v>318</v>
      </c>
      <c r="B13" s="85" t="s">
        <v>319</v>
      </c>
      <c r="C13" s="86">
        <f t="shared" si="5"/>
        <v>363.96</v>
      </c>
      <c r="D13" s="87">
        <v>30.33</v>
      </c>
      <c r="E13" s="88">
        <f t="shared" si="1"/>
        <v>30.33</v>
      </c>
      <c r="F13" s="89">
        <v>0</v>
      </c>
      <c r="G13" s="89">
        <v>0</v>
      </c>
      <c r="H13" s="89">
        <v>0</v>
      </c>
      <c r="I13" s="89">
        <v>0.5</v>
      </c>
      <c r="J13" s="89">
        <v>0</v>
      </c>
      <c r="K13" s="89">
        <v>0</v>
      </c>
      <c r="L13" s="89">
        <v>0</v>
      </c>
      <c r="M13" s="89">
        <v>0</v>
      </c>
      <c r="N13" s="89">
        <v>0</v>
      </c>
      <c r="O13" s="89">
        <f t="shared" si="4"/>
        <v>29.83</v>
      </c>
    </row>
    <row r="14" spans="1:17" ht="15.75" x14ac:dyDescent="0.25">
      <c r="A14" s="81" t="s">
        <v>320</v>
      </c>
      <c r="B14" s="85" t="s">
        <v>321</v>
      </c>
      <c r="C14" s="86">
        <f t="shared" si="5"/>
        <v>4824.24</v>
      </c>
      <c r="D14" s="87">
        <v>402.02</v>
      </c>
      <c r="E14" s="88">
        <f t="shared" si="1"/>
        <v>402.02</v>
      </c>
      <c r="F14" s="89">
        <f>0.172711571675302*1280</f>
        <v>221.07081174438656</v>
      </c>
      <c r="G14" s="89">
        <f t="shared" si="2"/>
        <v>20.72538860103624</v>
      </c>
      <c r="H14" s="89">
        <f t="shared" si="3"/>
        <v>17.271157167530198</v>
      </c>
      <c r="I14" s="89">
        <v>0.5</v>
      </c>
      <c r="J14" s="89">
        <v>1</v>
      </c>
      <c r="K14" s="89">
        <v>0</v>
      </c>
      <c r="L14" s="89">
        <v>0</v>
      </c>
      <c r="M14" s="89">
        <v>0</v>
      </c>
      <c r="N14" s="89">
        <v>2</v>
      </c>
      <c r="O14" s="89">
        <f t="shared" si="4"/>
        <v>139.452642487047</v>
      </c>
    </row>
    <row r="15" spans="1:17" ht="15.75" x14ac:dyDescent="0.25">
      <c r="A15" s="81" t="s">
        <v>322</v>
      </c>
      <c r="B15" s="85" t="s">
        <v>323</v>
      </c>
      <c r="C15" s="86">
        <f t="shared" si="5"/>
        <v>363.96</v>
      </c>
      <c r="D15" s="87">
        <v>30.33</v>
      </c>
      <c r="E15" s="88">
        <f t="shared" si="1"/>
        <v>30.33</v>
      </c>
      <c r="F15" s="89">
        <v>0</v>
      </c>
      <c r="G15" s="89">
        <v>0</v>
      </c>
      <c r="H15" s="89">
        <v>0</v>
      </c>
      <c r="I15" s="89">
        <v>0.5</v>
      </c>
      <c r="J15" s="89">
        <v>1</v>
      </c>
      <c r="K15" s="89">
        <v>0</v>
      </c>
      <c r="L15" s="89">
        <v>0</v>
      </c>
      <c r="M15" s="89">
        <v>0</v>
      </c>
      <c r="N15" s="89">
        <v>0</v>
      </c>
      <c r="O15" s="89">
        <f t="shared" si="4"/>
        <v>28.83</v>
      </c>
    </row>
    <row r="16" spans="1:17" ht="15.75" x14ac:dyDescent="0.25">
      <c r="A16" s="81" t="s">
        <v>324</v>
      </c>
      <c r="B16" s="85" t="s">
        <v>325</v>
      </c>
      <c r="C16" s="86">
        <f t="shared" si="5"/>
        <v>2640</v>
      </c>
      <c r="D16" s="87">
        <v>220</v>
      </c>
      <c r="E16" s="88">
        <f t="shared" si="1"/>
        <v>220</v>
      </c>
      <c r="F16" s="89">
        <f>0.0725388601036269*1280</f>
        <v>92.849740932642419</v>
      </c>
      <c r="G16" s="89">
        <f t="shared" si="2"/>
        <v>8.7046632124352268</v>
      </c>
      <c r="H16" s="89">
        <f t="shared" si="3"/>
        <v>7.2538860103626899</v>
      </c>
      <c r="I16" s="89">
        <v>0</v>
      </c>
      <c r="J16" s="89">
        <v>0</v>
      </c>
      <c r="K16" s="89">
        <v>0.5</v>
      </c>
      <c r="L16" s="89">
        <v>0</v>
      </c>
      <c r="M16" s="89">
        <v>0</v>
      </c>
      <c r="N16" s="89">
        <v>4</v>
      </c>
      <c r="O16" s="89">
        <f t="shared" si="4"/>
        <v>106.69170984455967</v>
      </c>
    </row>
    <row r="17" spans="1:17" ht="15.75" x14ac:dyDescent="0.25">
      <c r="A17" s="81" t="s">
        <v>326</v>
      </c>
      <c r="B17" s="85" t="s">
        <v>327</v>
      </c>
      <c r="C17" s="86">
        <f t="shared" si="5"/>
        <v>1548</v>
      </c>
      <c r="D17" s="87">
        <v>129</v>
      </c>
      <c r="E17" s="88">
        <f t="shared" si="1"/>
        <v>129</v>
      </c>
      <c r="F17" s="89">
        <f>0.0345423143350604*1280</f>
        <v>44.214162348877309</v>
      </c>
      <c r="G17" s="89">
        <f t="shared" si="2"/>
        <v>4.1450777202072482</v>
      </c>
      <c r="H17" s="89">
        <f t="shared" si="3"/>
        <v>3.45423143350604</v>
      </c>
      <c r="I17" s="89">
        <v>0</v>
      </c>
      <c r="J17" s="89">
        <v>0</v>
      </c>
      <c r="K17" s="89">
        <v>0.5</v>
      </c>
      <c r="L17" s="89">
        <v>0</v>
      </c>
      <c r="M17" s="89">
        <v>0</v>
      </c>
      <c r="N17" s="89">
        <v>2</v>
      </c>
      <c r="O17" s="89">
        <f>+D17-(F17+G17+H17+I17+J17+K17+L17+M17+N17)</f>
        <v>74.686528497409398</v>
      </c>
    </row>
    <row r="18" spans="1:17" ht="15.75" x14ac:dyDescent="0.25">
      <c r="A18" s="81" t="s">
        <v>328</v>
      </c>
      <c r="B18" s="85" t="s">
        <v>329</v>
      </c>
      <c r="C18" s="86">
        <f t="shared" si="5"/>
        <v>1344</v>
      </c>
      <c r="D18" s="87">
        <v>112</v>
      </c>
      <c r="E18" s="88">
        <f t="shared" si="1"/>
        <v>112</v>
      </c>
      <c r="F18" s="89">
        <f>0.0241796200345423*1280</f>
        <v>30.949913644214142</v>
      </c>
      <c r="G18" s="89">
        <f t="shared" si="2"/>
        <v>2.9015544041450756</v>
      </c>
      <c r="H18" s="89">
        <f t="shared" si="3"/>
        <v>2.4179620034542295</v>
      </c>
      <c r="I18" s="89">
        <v>0.5</v>
      </c>
      <c r="J18" s="89">
        <v>1</v>
      </c>
      <c r="K18" s="89">
        <v>0</v>
      </c>
      <c r="L18" s="89">
        <v>0</v>
      </c>
      <c r="M18" s="89">
        <v>0</v>
      </c>
      <c r="N18" s="89">
        <v>2</v>
      </c>
      <c r="O18" s="89">
        <f t="shared" si="4"/>
        <v>72.230569948186556</v>
      </c>
    </row>
    <row r="19" spans="1:17" ht="15.75" x14ac:dyDescent="0.25">
      <c r="A19" s="81" t="s">
        <v>330</v>
      </c>
      <c r="B19" s="85" t="s">
        <v>331</v>
      </c>
      <c r="C19" s="86">
        <f t="shared" si="5"/>
        <v>1440</v>
      </c>
      <c r="D19" s="87">
        <v>120</v>
      </c>
      <c r="E19" s="88">
        <f t="shared" si="1"/>
        <v>120</v>
      </c>
      <c r="F19" s="89">
        <f>75/2895*1280</f>
        <v>33.160621761658028</v>
      </c>
      <c r="G19" s="89">
        <f t="shared" si="2"/>
        <v>3.1088082901554404</v>
      </c>
      <c r="H19" s="89">
        <f t="shared" si="3"/>
        <v>2.5906735751295336</v>
      </c>
      <c r="I19" s="89">
        <v>0.5</v>
      </c>
      <c r="J19" s="89">
        <v>0.5</v>
      </c>
      <c r="K19" s="89">
        <v>0</v>
      </c>
      <c r="L19" s="89">
        <v>0</v>
      </c>
      <c r="M19" s="89">
        <v>0</v>
      </c>
      <c r="N19" s="89">
        <v>2</v>
      </c>
      <c r="O19" s="89">
        <f t="shared" si="4"/>
        <v>78.139896373056999</v>
      </c>
      <c r="Q19" s="80" t="s">
        <v>293</v>
      </c>
    </row>
    <row r="20" spans="1:17" ht="15.75" x14ac:dyDescent="0.25">
      <c r="A20" s="81" t="s">
        <v>332</v>
      </c>
      <c r="B20" s="85" t="s">
        <v>333</v>
      </c>
      <c r="C20" s="86">
        <f t="shared" si="5"/>
        <v>1920</v>
      </c>
      <c r="D20" s="87">
        <v>160</v>
      </c>
      <c r="E20" s="88">
        <f t="shared" si="1"/>
        <v>160</v>
      </c>
      <c r="F20" s="89">
        <f>0.0518134715025907*1280</f>
        <v>66.321243523316099</v>
      </c>
      <c r="G20" s="89">
        <f t="shared" si="2"/>
        <v>6.2176165803108843</v>
      </c>
      <c r="H20" s="89">
        <f t="shared" si="3"/>
        <v>5.1813471502590707</v>
      </c>
      <c r="I20" s="89">
        <v>0.5</v>
      </c>
      <c r="J20" s="89">
        <v>0.5</v>
      </c>
      <c r="K20" s="89">
        <v>0.5</v>
      </c>
      <c r="L20" s="89">
        <v>0</v>
      </c>
      <c r="M20" s="89">
        <v>0</v>
      </c>
      <c r="N20" s="89">
        <v>2</v>
      </c>
      <c r="O20" s="89">
        <f t="shared" si="4"/>
        <v>78.779792746113941</v>
      </c>
      <c r="Q20" s="80" t="s">
        <v>293</v>
      </c>
    </row>
    <row r="21" spans="1:17" ht="15.75" x14ac:dyDescent="0.25">
      <c r="A21" s="81" t="s">
        <v>334</v>
      </c>
      <c r="B21" s="85" t="s">
        <v>335</v>
      </c>
      <c r="C21" s="86">
        <f t="shared" si="5"/>
        <v>363.96</v>
      </c>
      <c r="D21" s="87">
        <v>30.33</v>
      </c>
      <c r="E21" s="88">
        <f t="shared" si="1"/>
        <v>30.33</v>
      </c>
      <c r="F21" s="89">
        <v>0</v>
      </c>
      <c r="G21" s="89">
        <v>0</v>
      </c>
      <c r="H21" s="89">
        <v>0</v>
      </c>
      <c r="I21" s="89">
        <v>0.5</v>
      </c>
      <c r="J21" s="89">
        <v>0.5</v>
      </c>
      <c r="K21" s="89">
        <v>0</v>
      </c>
      <c r="L21" s="89">
        <v>0</v>
      </c>
      <c r="M21" s="89">
        <v>0</v>
      </c>
      <c r="N21" s="89">
        <v>0</v>
      </c>
      <c r="O21" s="89">
        <f t="shared" si="4"/>
        <v>29.33</v>
      </c>
      <c r="Q21" s="80" t="s">
        <v>293</v>
      </c>
    </row>
    <row r="22" spans="1:17" ht="15.75" x14ac:dyDescent="0.25">
      <c r="A22" s="81" t="s">
        <v>336</v>
      </c>
      <c r="B22" s="85" t="s">
        <v>337</v>
      </c>
      <c r="C22" s="86">
        <f t="shared" si="5"/>
        <v>5760</v>
      </c>
      <c r="D22" s="87">
        <v>480</v>
      </c>
      <c r="E22" s="88">
        <f t="shared" si="1"/>
        <v>480</v>
      </c>
      <c r="F22" s="89">
        <f>0.207253886010363*1280</f>
        <v>265.28497409326462</v>
      </c>
      <c r="G22" s="89">
        <f t="shared" si="2"/>
        <v>24.870466321243558</v>
      </c>
      <c r="H22" s="89">
        <f t="shared" si="3"/>
        <v>20.7253886010363</v>
      </c>
      <c r="I22" s="89">
        <v>0.5</v>
      </c>
      <c r="J22" s="89">
        <v>0.5</v>
      </c>
      <c r="K22" s="89">
        <v>0</v>
      </c>
      <c r="L22" s="89">
        <v>0</v>
      </c>
      <c r="M22" s="89">
        <v>0</v>
      </c>
      <c r="N22" s="89">
        <v>2</v>
      </c>
      <c r="O22" s="89">
        <f t="shared" si="4"/>
        <v>166.11917098445554</v>
      </c>
      <c r="Q22" s="80" t="s">
        <v>293</v>
      </c>
    </row>
    <row r="23" spans="1:17" ht="15.75" x14ac:dyDescent="0.25">
      <c r="A23" s="90" t="s">
        <v>338</v>
      </c>
      <c r="B23" s="91" t="s">
        <v>339</v>
      </c>
      <c r="C23" s="92">
        <f>SUM(C3:C22)</f>
        <v>36023.999999999993</v>
      </c>
      <c r="D23" s="87">
        <f>SUM(D3:D22)</f>
        <v>3001.9999999999995</v>
      </c>
      <c r="E23" s="87" t="s">
        <v>293</v>
      </c>
      <c r="F23" s="87" t="s">
        <v>293</v>
      </c>
      <c r="G23" s="87" t="s">
        <v>293</v>
      </c>
      <c r="H23" s="87" t="s">
        <v>293</v>
      </c>
      <c r="I23" s="87" t="s">
        <v>293</v>
      </c>
      <c r="J23" s="87" t="s">
        <v>293</v>
      </c>
      <c r="K23" s="87" t="s">
        <v>293</v>
      </c>
      <c r="L23" s="93" t="s">
        <v>293</v>
      </c>
      <c r="M23" s="93" t="s">
        <v>293</v>
      </c>
      <c r="N23" s="93" t="s">
        <v>293</v>
      </c>
      <c r="O23" s="93" t="s">
        <v>293</v>
      </c>
      <c r="Q23" s="94" t="s">
        <v>293</v>
      </c>
    </row>
    <row r="24" spans="1:17" ht="21" x14ac:dyDescent="0.35">
      <c r="A24" s="81" t="s">
        <v>340</v>
      </c>
      <c r="B24" s="81" t="s">
        <v>295</v>
      </c>
      <c r="C24" s="82" t="s">
        <v>296</v>
      </c>
      <c r="D24" s="87"/>
      <c r="E24" s="93"/>
      <c r="F24" s="93" t="s">
        <v>293</v>
      </c>
      <c r="G24" s="93"/>
      <c r="H24" s="93" t="s">
        <v>293</v>
      </c>
      <c r="I24" s="93"/>
      <c r="J24" s="93"/>
      <c r="K24" s="93"/>
      <c r="L24" s="93"/>
      <c r="M24" s="93"/>
      <c r="N24" s="93"/>
      <c r="O24" s="93"/>
      <c r="Q24" s="95" t="s">
        <v>293</v>
      </c>
    </row>
    <row r="25" spans="1:17" ht="15.75" x14ac:dyDescent="0.25">
      <c r="A25" s="96" t="s">
        <v>341</v>
      </c>
      <c r="B25" s="85" t="s">
        <v>342</v>
      </c>
      <c r="C25" s="86">
        <f>+D25*12</f>
        <v>485.04</v>
      </c>
      <c r="D25" s="87">
        <v>40.42</v>
      </c>
      <c r="E25" s="88">
        <f t="shared" si="1"/>
        <v>40.42</v>
      </c>
      <c r="F25" s="89">
        <v>0</v>
      </c>
      <c r="G25" s="89">
        <v>0</v>
      </c>
      <c r="H25" s="89">
        <v>0</v>
      </c>
      <c r="I25" s="89">
        <v>2</v>
      </c>
      <c r="J25" s="89">
        <v>5</v>
      </c>
      <c r="K25" s="89">
        <v>0</v>
      </c>
      <c r="L25" s="89">
        <v>0</v>
      </c>
      <c r="M25" s="89">
        <v>0</v>
      </c>
      <c r="N25" s="89">
        <v>0</v>
      </c>
      <c r="O25" s="89">
        <f t="shared" ref="O25:O33" si="6">+D25-(F25+G25+H25+I25+J25+K25+L25+M25+N25)</f>
        <v>33.42</v>
      </c>
    </row>
    <row r="26" spans="1:17" ht="15.75" x14ac:dyDescent="0.25">
      <c r="A26" s="96" t="s">
        <v>343</v>
      </c>
      <c r="B26" s="85" t="s">
        <v>344</v>
      </c>
      <c r="C26" s="86">
        <f t="shared" ref="C26:C33" si="7">+D26*12</f>
        <v>1741.6799999999998</v>
      </c>
      <c r="D26" s="87">
        <v>145.13999999999999</v>
      </c>
      <c r="E26" s="88">
        <f t="shared" si="1"/>
        <v>145.14246323529412</v>
      </c>
      <c r="F26" s="89">
        <f>135/2176*920</f>
        <v>57.077205882352942</v>
      </c>
      <c r="G26" s="89">
        <f>+F26/920*80</f>
        <v>4.9632352941176467</v>
      </c>
      <c r="H26" s="89">
        <f>+F26/920*50</f>
        <v>3.1020220588235294</v>
      </c>
      <c r="I26" s="89">
        <v>1</v>
      </c>
      <c r="J26" s="89">
        <v>0</v>
      </c>
      <c r="K26" s="89">
        <v>0</v>
      </c>
      <c r="L26" s="89">
        <v>0</v>
      </c>
      <c r="M26" s="89">
        <v>0</v>
      </c>
      <c r="N26" s="89">
        <v>5</v>
      </c>
      <c r="O26" s="89">
        <v>74</v>
      </c>
    </row>
    <row r="27" spans="1:17" ht="15.75" x14ac:dyDescent="0.25">
      <c r="A27" s="96" t="s">
        <v>345</v>
      </c>
      <c r="B27" s="85" t="s">
        <v>346</v>
      </c>
      <c r="C27" s="86">
        <f t="shared" si="7"/>
        <v>3295.32</v>
      </c>
      <c r="D27" s="87">
        <v>274.61</v>
      </c>
      <c r="E27" s="88">
        <f t="shared" si="1"/>
        <v>274.60845588235293</v>
      </c>
      <c r="F27" s="89">
        <f>+(183+183)/2176*920</f>
        <v>154.74264705882354</v>
      </c>
      <c r="G27" s="89">
        <f t="shared" ref="G27:G32" si="8">+F27/920*80</f>
        <v>13.455882352941178</v>
      </c>
      <c r="H27" s="89">
        <f t="shared" ref="H27:H32" si="9">+F27/920*50</f>
        <v>8.4099264705882355</v>
      </c>
      <c r="I27" s="89">
        <v>0</v>
      </c>
      <c r="J27" s="89">
        <v>0</v>
      </c>
      <c r="K27" s="89">
        <v>0</v>
      </c>
      <c r="L27" s="89">
        <v>0</v>
      </c>
      <c r="M27" s="89">
        <v>0</v>
      </c>
      <c r="N27" s="89">
        <v>8</v>
      </c>
      <c r="O27" s="89">
        <v>90</v>
      </c>
    </row>
    <row r="28" spans="1:17" ht="15.75" x14ac:dyDescent="0.25">
      <c r="A28" s="96" t="s">
        <v>347</v>
      </c>
      <c r="B28" s="85" t="s">
        <v>348</v>
      </c>
      <c r="C28" s="86">
        <f t="shared" si="7"/>
        <v>363.96</v>
      </c>
      <c r="D28" s="87">
        <v>30.33</v>
      </c>
      <c r="E28" s="88">
        <f t="shared" si="1"/>
        <v>30.33</v>
      </c>
      <c r="F28" s="89">
        <v>0</v>
      </c>
      <c r="G28" s="89">
        <v>0</v>
      </c>
      <c r="H28" s="89">
        <v>0</v>
      </c>
      <c r="I28" s="89">
        <v>0</v>
      </c>
      <c r="J28" s="89">
        <v>0</v>
      </c>
      <c r="K28" s="89">
        <v>2</v>
      </c>
      <c r="L28" s="89">
        <v>0</v>
      </c>
      <c r="M28" s="89">
        <v>0</v>
      </c>
      <c r="N28" s="89">
        <v>0</v>
      </c>
      <c r="O28" s="89">
        <f t="shared" si="6"/>
        <v>28.33</v>
      </c>
    </row>
    <row r="29" spans="1:17" ht="15.75" x14ac:dyDescent="0.25">
      <c r="A29" s="96" t="s">
        <v>349</v>
      </c>
      <c r="B29" s="85" t="s">
        <v>350</v>
      </c>
      <c r="C29" s="86">
        <f t="shared" si="7"/>
        <v>363.96</v>
      </c>
      <c r="D29" s="87">
        <v>30.33</v>
      </c>
      <c r="E29" s="88">
        <f t="shared" si="1"/>
        <v>30.33</v>
      </c>
      <c r="F29" s="89">
        <v>0</v>
      </c>
      <c r="G29" s="89">
        <v>0</v>
      </c>
      <c r="H29" s="89">
        <v>0</v>
      </c>
      <c r="I29" s="89">
        <v>2</v>
      </c>
      <c r="J29" s="89">
        <v>5</v>
      </c>
      <c r="K29" s="89">
        <v>0</v>
      </c>
      <c r="L29" s="89">
        <v>0</v>
      </c>
      <c r="M29" s="89">
        <v>0</v>
      </c>
      <c r="N29" s="89">
        <v>0</v>
      </c>
      <c r="O29" s="89">
        <f t="shared" si="6"/>
        <v>23.33</v>
      </c>
    </row>
    <row r="30" spans="1:17" ht="15.75" x14ac:dyDescent="0.25">
      <c r="A30" s="96" t="s">
        <v>351</v>
      </c>
      <c r="B30" s="85" t="s">
        <v>352</v>
      </c>
      <c r="C30" s="86">
        <f t="shared" si="7"/>
        <v>363.96</v>
      </c>
      <c r="D30" s="87">
        <v>30.33</v>
      </c>
      <c r="E30" s="88">
        <f t="shared" si="1"/>
        <v>30.33</v>
      </c>
      <c r="F30" s="89">
        <v>0</v>
      </c>
      <c r="G30" s="89">
        <v>0</v>
      </c>
      <c r="H30" s="89">
        <v>0</v>
      </c>
      <c r="I30" s="89">
        <v>1</v>
      </c>
      <c r="J30" s="89">
        <v>0</v>
      </c>
      <c r="K30" s="89">
        <v>0</v>
      </c>
      <c r="L30" s="89">
        <v>0</v>
      </c>
      <c r="M30" s="89">
        <v>0</v>
      </c>
      <c r="N30" s="89">
        <v>0</v>
      </c>
      <c r="O30" s="89">
        <f t="shared" si="6"/>
        <v>29.33</v>
      </c>
    </row>
    <row r="31" spans="1:17" ht="15.75" x14ac:dyDescent="0.25">
      <c r="A31" s="96" t="s">
        <v>353</v>
      </c>
      <c r="B31" s="85" t="s">
        <v>354</v>
      </c>
      <c r="C31" s="86">
        <f t="shared" si="7"/>
        <v>363.96</v>
      </c>
      <c r="D31" s="87">
        <v>30.33</v>
      </c>
      <c r="E31" s="88">
        <f t="shared" si="1"/>
        <v>30.33</v>
      </c>
      <c r="F31" s="89">
        <v>0</v>
      </c>
      <c r="G31" s="89">
        <v>0</v>
      </c>
      <c r="H31" s="89">
        <v>0</v>
      </c>
      <c r="I31" s="89">
        <v>1</v>
      </c>
      <c r="J31" s="89">
        <v>0</v>
      </c>
      <c r="K31" s="89">
        <v>1</v>
      </c>
      <c r="L31" s="89">
        <v>0</v>
      </c>
      <c r="M31" s="89">
        <v>0</v>
      </c>
      <c r="N31" s="89">
        <v>0</v>
      </c>
      <c r="O31" s="89">
        <f t="shared" si="6"/>
        <v>28.33</v>
      </c>
    </row>
    <row r="32" spans="1:17" ht="15.75" x14ac:dyDescent="0.25">
      <c r="A32" s="96" t="s">
        <v>355</v>
      </c>
      <c r="B32" s="85" t="s">
        <v>356</v>
      </c>
      <c r="C32" s="86">
        <f t="shared" si="7"/>
        <v>10400.880000000001</v>
      </c>
      <c r="D32" s="87">
        <v>866.74</v>
      </c>
      <c r="E32" s="88">
        <f t="shared" si="1"/>
        <v>866.73514705882349</v>
      </c>
      <c r="F32" s="89">
        <f>1500/2176*920</f>
        <v>634.19117647058818</v>
      </c>
      <c r="G32" s="89">
        <f t="shared" si="8"/>
        <v>55.147058823529406</v>
      </c>
      <c r="H32" s="89">
        <f t="shared" si="9"/>
        <v>34.466911764705877</v>
      </c>
      <c r="I32" s="89">
        <v>1</v>
      </c>
      <c r="J32" s="89">
        <v>0</v>
      </c>
      <c r="K32" s="89">
        <v>0</v>
      </c>
      <c r="L32" s="89">
        <v>0</v>
      </c>
      <c r="M32" s="89">
        <v>0</v>
      </c>
      <c r="N32" s="89">
        <v>12</v>
      </c>
      <c r="O32" s="89">
        <v>129.93</v>
      </c>
    </row>
    <row r="33" spans="1:17" ht="15.75" x14ac:dyDescent="0.25">
      <c r="A33" s="97" t="s">
        <v>357</v>
      </c>
      <c r="B33" s="98" t="s">
        <v>358</v>
      </c>
      <c r="C33" s="86">
        <f t="shared" si="7"/>
        <v>363.96</v>
      </c>
      <c r="D33" s="87">
        <v>30.33</v>
      </c>
      <c r="E33" s="88">
        <f t="shared" si="1"/>
        <v>30.33</v>
      </c>
      <c r="F33" s="89">
        <v>0</v>
      </c>
      <c r="G33" s="89">
        <v>0</v>
      </c>
      <c r="H33" s="89">
        <v>0</v>
      </c>
      <c r="I33" s="89">
        <v>1</v>
      </c>
      <c r="J33" s="89">
        <v>0</v>
      </c>
      <c r="K33" s="89">
        <v>0</v>
      </c>
      <c r="L33" s="89">
        <v>0</v>
      </c>
      <c r="M33" s="89">
        <v>0</v>
      </c>
      <c r="N33" s="89">
        <v>0</v>
      </c>
      <c r="O33" s="89">
        <f t="shared" si="6"/>
        <v>29.33</v>
      </c>
    </row>
    <row r="34" spans="1:17" ht="15.75" x14ac:dyDescent="0.25">
      <c r="A34" s="96" t="s">
        <v>359</v>
      </c>
      <c r="B34" s="85" t="s">
        <v>360</v>
      </c>
      <c r="C34" s="86">
        <f t="shared" ref="C34" si="10">+D34*12</f>
        <v>1985.28</v>
      </c>
      <c r="D34" s="87">
        <v>165.44</v>
      </c>
      <c r="E34" s="88">
        <f t="shared" ref="E34" si="11">SUM(F34:O34)</f>
        <v>165.44393382352942</v>
      </c>
      <c r="F34" s="89">
        <f>175/2176*920</f>
        <v>73.988970588235304</v>
      </c>
      <c r="G34" s="89">
        <f t="shared" ref="G34" si="12">+F34/920*80</f>
        <v>6.4338235294117654</v>
      </c>
      <c r="H34" s="89">
        <f t="shared" ref="H34" si="13">+F34/920*50</f>
        <v>4.0211397058823533</v>
      </c>
      <c r="I34" s="89">
        <v>1</v>
      </c>
      <c r="J34" s="89">
        <v>0</v>
      </c>
      <c r="K34" s="89">
        <v>1</v>
      </c>
      <c r="L34" s="89">
        <v>0</v>
      </c>
      <c r="M34" s="89">
        <v>0</v>
      </c>
      <c r="N34" s="89">
        <v>5</v>
      </c>
      <c r="O34" s="89">
        <v>74</v>
      </c>
    </row>
    <row r="35" spans="1:17" ht="15.75" x14ac:dyDescent="0.25">
      <c r="A35" s="96" t="s">
        <v>380</v>
      </c>
      <c r="B35" s="85" t="s">
        <v>393</v>
      </c>
      <c r="C35" s="86">
        <v>363.96</v>
      </c>
      <c r="D35" s="87">
        <v>30.33</v>
      </c>
      <c r="E35" s="88">
        <f t="shared" si="1"/>
        <v>30.33</v>
      </c>
      <c r="F35" s="89"/>
      <c r="G35" s="89"/>
      <c r="H35" s="89"/>
      <c r="I35" s="89">
        <v>1</v>
      </c>
      <c r="J35" s="89"/>
      <c r="K35" s="89"/>
      <c r="L35" s="89"/>
      <c r="M35" s="89"/>
      <c r="N35" s="89"/>
      <c r="O35" s="89">
        <v>29.33</v>
      </c>
    </row>
    <row r="36" spans="1:17" ht="15.75" x14ac:dyDescent="0.25">
      <c r="A36" s="91" t="s">
        <v>361</v>
      </c>
      <c r="B36" s="91" t="s">
        <v>362</v>
      </c>
      <c r="C36" s="92">
        <f>SUM(C25:C35)</f>
        <v>20091.96</v>
      </c>
      <c r="D36" s="87">
        <f>C36/12</f>
        <v>1674.33</v>
      </c>
      <c r="E36" s="93">
        <f>SUM(E25:E35)</f>
        <v>1674.33</v>
      </c>
      <c r="F36" s="93" t="s">
        <v>293</v>
      </c>
      <c r="G36" s="93" t="s">
        <v>293</v>
      </c>
      <c r="H36" s="93" t="s">
        <v>293</v>
      </c>
      <c r="I36" s="93" t="s">
        <v>293</v>
      </c>
      <c r="J36" s="93" t="s">
        <v>293</v>
      </c>
      <c r="K36" s="93" t="s">
        <v>293</v>
      </c>
      <c r="L36" s="93" t="s">
        <v>293</v>
      </c>
      <c r="M36" s="93" t="s">
        <v>293</v>
      </c>
      <c r="N36" s="93" t="s">
        <v>293</v>
      </c>
      <c r="O36" s="93" t="s">
        <v>293</v>
      </c>
    </row>
    <row r="37" spans="1:17" ht="15.75" x14ac:dyDescent="0.25">
      <c r="A37" s="81" t="s">
        <v>363</v>
      </c>
      <c r="B37" s="81" t="s">
        <v>295</v>
      </c>
      <c r="C37" s="82" t="s">
        <v>296</v>
      </c>
      <c r="D37" s="87"/>
      <c r="E37" s="93"/>
      <c r="F37" s="93" t="s">
        <v>293</v>
      </c>
      <c r="G37" s="93"/>
      <c r="H37" s="93" t="s">
        <v>293</v>
      </c>
      <c r="I37" s="93"/>
      <c r="J37" s="93"/>
      <c r="K37" s="93"/>
      <c r="L37" s="93"/>
      <c r="M37" s="93"/>
      <c r="N37" s="93"/>
      <c r="O37" s="93"/>
    </row>
    <row r="38" spans="1:17" ht="15.75" x14ac:dyDescent="0.25">
      <c r="A38" s="85" t="s">
        <v>364</v>
      </c>
      <c r="B38" s="85" t="s">
        <v>365</v>
      </c>
      <c r="C38" s="86">
        <f t="shared" ref="C38:C43" si="14">+D38*12</f>
        <v>363.96</v>
      </c>
      <c r="D38" s="87">
        <v>30.33</v>
      </c>
      <c r="E38" s="88">
        <f t="shared" ref="E38:E43" si="15">SUM(F38:O38)</f>
        <v>30.33</v>
      </c>
      <c r="F38" s="89">
        <v>0</v>
      </c>
      <c r="G38" s="89">
        <v>0</v>
      </c>
      <c r="H38" s="89">
        <v>0</v>
      </c>
      <c r="I38" s="89">
        <v>2</v>
      </c>
      <c r="J38" s="89">
        <v>0</v>
      </c>
      <c r="K38" s="89">
        <v>0</v>
      </c>
      <c r="L38" s="89">
        <v>0</v>
      </c>
      <c r="M38" s="89">
        <v>0</v>
      </c>
      <c r="N38" s="89">
        <v>0</v>
      </c>
      <c r="O38" s="89">
        <f>+D38-(F38+G38+H38+I38+J38+K38+L38+M38+N38)</f>
        <v>28.33</v>
      </c>
    </row>
    <row r="39" spans="1:17" ht="15.75" x14ac:dyDescent="0.25">
      <c r="A39" s="85" t="s">
        <v>366</v>
      </c>
      <c r="B39" s="85" t="s">
        <v>367</v>
      </c>
      <c r="C39" s="86">
        <f t="shared" si="14"/>
        <v>363.96</v>
      </c>
      <c r="D39" s="87">
        <v>30.33</v>
      </c>
      <c r="E39" s="88">
        <f t="shared" si="15"/>
        <v>30.33</v>
      </c>
      <c r="F39" s="89">
        <v>0</v>
      </c>
      <c r="G39" s="89">
        <v>0</v>
      </c>
      <c r="H39" s="89">
        <v>0</v>
      </c>
      <c r="I39" s="89">
        <v>1</v>
      </c>
      <c r="J39" s="89">
        <v>2</v>
      </c>
      <c r="K39" s="89">
        <v>0</v>
      </c>
      <c r="L39" s="89">
        <v>0</v>
      </c>
      <c r="M39" s="89">
        <v>0</v>
      </c>
      <c r="N39" s="89">
        <v>0</v>
      </c>
      <c r="O39" s="89">
        <f t="shared" ref="O39:O42" si="16">+D39-(F39+G39+H39+I39+J39+K39+L39+M39+N39)</f>
        <v>27.33</v>
      </c>
    </row>
    <row r="40" spans="1:17" ht="15.75" x14ac:dyDescent="0.25">
      <c r="A40" s="85" t="s">
        <v>368</v>
      </c>
      <c r="B40" s="85" t="s">
        <v>369</v>
      </c>
      <c r="C40" s="86">
        <f t="shared" si="14"/>
        <v>1620</v>
      </c>
      <c r="D40" s="87">
        <v>135</v>
      </c>
      <c r="E40" s="88">
        <f t="shared" si="15"/>
        <v>135</v>
      </c>
      <c r="F40" s="89">
        <v>25</v>
      </c>
      <c r="G40" s="89">
        <v>3.25</v>
      </c>
      <c r="H40" s="89">
        <v>2.5</v>
      </c>
      <c r="I40" s="89">
        <v>0</v>
      </c>
      <c r="J40" s="89">
        <v>0</v>
      </c>
      <c r="K40" s="89">
        <v>4</v>
      </c>
      <c r="L40" s="89">
        <v>0</v>
      </c>
      <c r="M40" s="89">
        <v>0</v>
      </c>
      <c r="N40" s="89">
        <v>15</v>
      </c>
      <c r="O40" s="89">
        <f t="shared" si="16"/>
        <v>85.25</v>
      </c>
    </row>
    <row r="41" spans="1:17" ht="15.75" x14ac:dyDescent="0.25">
      <c r="A41" s="85" t="s">
        <v>370</v>
      </c>
      <c r="B41" s="85" t="s">
        <v>371</v>
      </c>
      <c r="C41" s="86">
        <f t="shared" si="14"/>
        <v>363.96</v>
      </c>
      <c r="D41" s="87">
        <v>30.33</v>
      </c>
      <c r="E41" s="88">
        <f t="shared" si="15"/>
        <v>30.33</v>
      </c>
      <c r="F41" s="89">
        <v>0</v>
      </c>
      <c r="G41" s="89">
        <v>0</v>
      </c>
      <c r="H41" s="89">
        <v>0</v>
      </c>
      <c r="I41" s="89">
        <v>1</v>
      </c>
      <c r="J41" s="89">
        <v>2</v>
      </c>
      <c r="K41" s="89">
        <v>0</v>
      </c>
      <c r="L41" s="89">
        <v>0</v>
      </c>
      <c r="M41" s="89">
        <v>0</v>
      </c>
      <c r="N41" s="89">
        <v>0</v>
      </c>
      <c r="O41" s="89">
        <f t="shared" si="16"/>
        <v>27.33</v>
      </c>
    </row>
    <row r="42" spans="1:17" ht="15.75" x14ac:dyDescent="0.25">
      <c r="A42" s="85" t="s">
        <v>372</v>
      </c>
      <c r="B42" s="85" t="s">
        <v>373</v>
      </c>
      <c r="C42" s="86">
        <f t="shared" si="14"/>
        <v>2948.16</v>
      </c>
      <c r="D42" s="87">
        <v>245.68</v>
      </c>
      <c r="E42" s="88">
        <f t="shared" si="15"/>
        <v>245.68</v>
      </c>
      <c r="F42" s="89">
        <v>45</v>
      </c>
      <c r="G42" s="89">
        <v>6.75</v>
      </c>
      <c r="H42" s="89">
        <f>8-H40</f>
        <v>5.5</v>
      </c>
      <c r="I42" s="89">
        <v>4</v>
      </c>
      <c r="J42" s="89">
        <v>6</v>
      </c>
      <c r="K42" s="89">
        <v>0</v>
      </c>
      <c r="L42" s="89">
        <v>0</v>
      </c>
      <c r="M42" s="89">
        <v>0</v>
      </c>
      <c r="N42" s="89">
        <v>15</v>
      </c>
      <c r="O42" s="89">
        <f t="shared" si="16"/>
        <v>163.43</v>
      </c>
    </row>
    <row r="43" spans="1:17" ht="15.75" x14ac:dyDescent="0.25">
      <c r="A43" s="85" t="s">
        <v>374</v>
      </c>
      <c r="B43" s="85" t="s">
        <v>375</v>
      </c>
      <c r="C43" s="86">
        <f t="shared" si="14"/>
        <v>363.96</v>
      </c>
      <c r="D43" s="87">
        <v>30.33</v>
      </c>
      <c r="E43" s="88">
        <f t="shared" si="15"/>
        <v>30.33</v>
      </c>
      <c r="F43" s="89">
        <v>0</v>
      </c>
      <c r="G43" s="89">
        <v>0</v>
      </c>
      <c r="H43" s="89">
        <v>0</v>
      </c>
      <c r="I43" s="89">
        <v>2</v>
      </c>
      <c r="J43" s="89">
        <v>0</v>
      </c>
      <c r="K43" s="89">
        <v>0</v>
      </c>
      <c r="L43" s="89">
        <v>0</v>
      </c>
      <c r="M43" s="89">
        <v>0</v>
      </c>
      <c r="N43" s="89">
        <v>0</v>
      </c>
      <c r="O43" s="89">
        <f>+D43-(F43+G43+H43+I43+J43+K43+L43+M43+N43)</f>
        <v>28.33</v>
      </c>
    </row>
    <row r="44" spans="1:17" ht="15.75" x14ac:dyDescent="0.25">
      <c r="A44" s="91" t="s">
        <v>376</v>
      </c>
      <c r="B44" s="91" t="s">
        <v>377</v>
      </c>
      <c r="C44" s="92">
        <f>SUM(C38:C43)</f>
        <v>6024</v>
      </c>
      <c r="D44" s="87">
        <f t="shared" ref="D44:D46" si="17">C44/12</f>
        <v>502</v>
      </c>
      <c r="E44" s="93">
        <f t="shared" ref="E44" si="18">SUM(E38:E43)</f>
        <v>502</v>
      </c>
      <c r="F44" s="93"/>
      <c r="G44" s="93"/>
      <c r="H44" s="93"/>
      <c r="I44" s="93"/>
      <c r="J44" s="93"/>
      <c r="K44" s="93"/>
      <c r="L44" s="93"/>
      <c r="M44" s="93"/>
      <c r="N44" s="93"/>
      <c r="O44" s="93"/>
    </row>
    <row r="45" spans="1:17" x14ac:dyDescent="0.25">
      <c r="D45" s="99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</row>
    <row r="46" spans="1:17" ht="15.75" x14ac:dyDescent="0.25">
      <c r="A46" s="101" t="s">
        <v>378</v>
      </c>
      <c r="B46" s="101"/>
      <c r="C46" s="102">
        <f>+C44+C36+C23</f>
        <v>62139.959999999992</v>
      </c>
      <c r="D46" s="103">
        <f t="shared" si="17"/>
        <v>5178.329999999999</v>
      </c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Q46" s="94"/>
    </row>
    <row r="47" spans="1:17" ht="15.75" x14ac:dyDescent="0.25">
      <c r="A47" s="110" t="s">
        <v>388</v>
      </c>
      <c r="D47" s="105"/>
      <c r="E47" s="106"/>
      <c r="F47" s="106"/>
      <c r="G47" s="106" t="s">
        <v>293</v>
      </c>
      <c r="H47" s="106"/>
      <c r="I47" s="106"/>
      <c r="J47" s="106"/>
      <c r="K47" s="106"/>
      <c r="L47" s="106"/>
      <c r="M47" s="106"/>
      <c r="N47" s="106"/>
      <c r="O47" s="106"/>
    </row>
    <row r="48" spans="1:17" ht="15.75" x14ac:dyDescent="0.25">
      <c r="A48" s="81" t="s">
        <v>379</v>
      </c>
      <c r="B48" s="81" t="s">
        <v>295</v>
      </c>
      <c r="C48" s="82" t="s">
        <v>296</v>
      </c>
      <c r="D48" s="87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</row>
    <row r="49" spans="1:15" ht="15.75" x14ac:dyDescent="0.25">
      <c r="A49" s="96" t="s">
        <v>380</v>
      </c>
      <c r="B49" s="85" t="s">
        <v>381</v>
      </c>
      <c r="C49" s="107">
        <v>-363.96</v>
      </c>
      <c r="D49" s="108">
        <f>C49/12</f>
        <v>-30.33</v>
      </c>
      <c r="E49" s="88">
        <f t="shared" ref="E49" si="19">SUM(F49:O49)</f>
        <v>-30.33</v>
      </c>
      <c r="F49" s="89"/>
      <c r="G49" s="89"/>
      <c r="H49" s="89"/>
      <c r="I49" s="89">
        <v>-1</v>
      </c>
      <c r="J49" s="89"/>
      <c r="K49" s="89"/>
      <c r="L49" s="89"/>
      <c r="M49" s="89"/>
      <c r="N49" s="89"/>
      <c r="O49" s="89">
        <v>-29.33</v>
      </c>
    </row>
    <row r="50" spans="1:15" ht="15.75" x14ac:dyDescent="0.25">
      <c r="A50" s="85" t="s">
        <v>382</v>
      </c>
      <c r="B50" s="85" t="s">
        <v>383</v>
      </c>
      <c r="C50" s="86">
        <f>+D50*12</f>
        <v>360</v>
      </c>
      <c r="D50" s="87">
        <v>30</v>
      </c>
      <c r="E50" s="88">
        <f>SUM(F50:O50)</f>
        <v>30</v>
      </c>
      <c r="F50" s="89">
        <v>0</v>
      </c>
      <c r="G50" s="89">
        <v>0</v>
      </c>
      <c r="H50" s="89">
        <v>0</v>
      </c>
      <c r="I50" s="89">
        <v>0</v>
      </c>
      <c r="J50" s="89">
        <v>0</v>
      </c>
      <c r="K50" s="89">
        <v>1</v>
      </c>
      <c r="L50" s="89">
        <v>0</v>
      </c>
      <c r="M50" s="89">
        <v>0</v>
      </c>
      <c r="N50" s="89">
        <v>0</v>
      </c>
      <c r="O50" s="89">
        <f>+D50-(F50+G50+H50+I50+J50+K50+L50+M50+N50)</f>
        <v>29</v>
      </c>
    </row>
    <row r="51" spans="1:15" ht="15.75" x14ac:dyDescent="0.25">
      <c r="A51" s="96" t="s">
        <v>384</v>
      </c>
      <c r="B51" s="85" t="s">
        <v>385</v>
      </c>
      <c r="C51" s="86">
        <f>+D51*12</f>
        <v>360</v>
      </c>
      <c r="D51" s="87">
        <v>30</v>
      </c>
      <c r="E51" s="88">
        <f>SUM(F51:O51)</f>
        <v>30</v>
      </c>
      <c r="F51" s="89">
        <v>0</v>
      </c>
      <c r="G51" s="89">
        <v>0</v>
      </c>
      <c r="H51" s="89">
        <v>0</v>
      </c>
      <c r="I51" s="89">
        <v>0.5</v>
      </c>
      <c r="J51" s="89">
        <v>0.5</v>
      </c>
      <c r="K51" s="89">
        <v>0</v>
      </c>
      <c r="L51" s="89">
        <v>0</v>
      </c>
      <c r="M51" s="89">
        <v>0</v>
      </c>
      <c r="N51" s="89">
        <v>0</v>
      </c>
      <c r="O51" s="89">
        <f>+D51-(F51+G51+H51+I51+J51+K51+L51+M51+N51)</f>
        <v>29</v>
      </c>
    </row>
    <row r="52" spans="1:15" ht="15.75" x14ac:dyDescent="0.25">
      <c r="A52" s="96" t="s">
        <v>386</v>
      </c>
      <c r="B52" s="85" t="s">
        <v>387</v>
      </c>
      <c r="C52" s="86">
        <f>+D52*12</f>
        <v>360</v>
      </c>
      <c r="D52" s="87">
        <v>30</v>
      </c>
      <c r="E52" s="88">
        <f>SUM(F52:O52)</f>
        <v>30</v>
      </c>
      <c r="F52" s="89">
        <v>0</v>
      </c>
      <c r="G52" s="89">
        <v>0</v>
      </c>
      <c r="H52" s="89">
        <v>0</v>
      </c>
      <c r="I52" s="89">
        <v>0.5</v>
      </c>
      <c r="J52" s="89">
        <v>0.5</v>
      </c>
      <c r="K52" s="89">
        <v>0</v>
      </c>
      <c r="L52" s="89">
        <v>0</v>
      </c>
      <c r="M52" s="89">
        <v>0</v>
      </c>
      <c r="N52" s="89">
        <v>0</v>
      </c>
      <c r="O52" s="89">
        <f>+D52-(F52+G52+H52+I52+J52+K52+L52+M52+N52)</f>
        <v>29</v>
      </c>
    </row>
    <row r="53" spans="1:15" ht="15.75" x14ac:dyDescent="0.25">
      <c r="A53" s="101" t="s">
        <v>389</v>
      </c>
      <c r="B53" s="101"/>
      <c r="C53" s="102">
        <f>C46+C50+C51+C52+C49</f>
        <v>62855.999999999993</v>
      </c>
      <c r="D53" s="103">
        <f>C53/12</f>
        <v>5237.9999999999991</v>
      </c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</row>
    <row r="54" spans="1:15" s="80" customFormat="1" ht="15.75" x14ac:dyDescent="0.25">
      <c r="A54" s="109"/>
      <c r="B54" s="109"/>
      <c r="C54"/>
      <c r="D54"/>
    </row>
    <row r="55" spans="1:15" ht="15.75" x14ac:dyDescent="0.25">
      <c r="A55" s="110" t="s">
        <v>390</v>
      </c>
      <c r="D55" s="105"/>
      <c r="E55" s="106"/>
      <c r="F55" s="106"/>
      <c r="G55" s="106" t="s">
        <v>293</v>
      </c>
      <c r="H55" s="106"/>
      <c r="I55" s="106"/>
      <c r="J55" s="106"/>
      <c r="K55" s="106"/>
      <c r="L55" s="106"/>
      <c r="M55" s="106"/>
      <c r="N55" s="106"/>
      <c r="O55" s="106"/>
    </row>
    <row r="56" spans="1:15" ht="15.75" x14ac:dyDescent="0.25">
      <c r="A56" s="81" t="s">
        <v>379</v>
      </c>
      <c r="B56" s="81" t="s">
        <v>295</v>
      </c>
      <c r="C56" s="82" t="s">
        <v>296</v>
      </c>
      <c r="D56" s="87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</row>
    <row r="57" spans="1:15" ht="15.75" x14ac:dyDescent="0.25">
      <c r="A57" s="85" t="s">
        <v>391</v>
      </c>
      <c r="B57" s="85" t="s">
        <v>392</v>
      </c>
      <c r="C57" s="107">
        <v>360</v>
      </c>
      <c r="D57" s="108">
        <f>C57/12</f>
        <v>30</v>
      </c>
      <c r="E57" s="88">
        <f t="shared" ref="E57" si="20">SUM(F57:O57)</f>
        <v>30</v>
      </c>
      <c r="F57" s="89"/>
      <c r="G57" s="89"/>
      <c r="H57" s="89"/>
      <c r="I57" s="89">
        <v>0.5</v>
      </c>
      <c r="J57" s="89">
        <v>0.5</v>
      </c>
      <c r="K57" s="89"/>
      <c r="L57" s="89"/>
      <c r="M57" s="89"/>
      <c r="N57" s="89"/>
      <c r="O57" s="89">
        <v>29</v>
      </c>
    </row>
    <row r="58" spans="1:15" ht="15.75" x14ac:dyDescent="0.25">
      <c r="A58" s="85" t="s">
        <v>320</v>
      </c>
      <c r="B58" s="85" t="s">
        <v>321</v>
      </c>
      <c r="C58" s="86">
        <f>+D58*12</f>
        <v>360</v>
      </c>
      <c r="D58" s="87">
        <v>30</v>
      </c>
      <c r="E58" s="88">
        <f>SUM(F58:O58)</f>
        <v>30</v>
      </c>
      <c r="F58" s="89">
        <v>0</v>
      </c>
      <c r="G58" s="89">
        <v>0</v>
      </c>
      <c r="H58" s="89">
        <v>0</v>
      </c>
      <c r="I58" s="89">
        <v>0.5</v>
      </c>
      <c r="J58" s="89">
        <v>0.5</v>
      </c>
      <c r="K58" s="89"/>
      <c r="L58" s="89">
        <v>0</v>
      </c>
      <c r="M58" s="89">
        <v>0</v>
      </c>
      <c r="N58" s="89">
        <v>0</v>
      </c>
      <c r="O58" s="89">
        <f>+D58-(F58+G58+H58+I58+J58+K58+L58+M58+N58)</f>
        <v>29</v>
      </c>
    </row>
    <row r="59" spans="1:15" ht="15.75" x14ac:dyDescent="0.25">
      <c r="A59" s="101" t="s">
        <v>389</v>
      </c>
      <c r="B59" s="101"/>
      <c r="C59" s="102">
        <f>C53+C58+C57</f>
        <v>63575.999999999993</v>
      </c>
      <c r="D59" s="102">
        <f>D53+D58+D57</f>
        <v>5297.9999999999991</v>
      </c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</row>
    <row r="60" spans="1:15" ht="15.75" x14ac:dyDescent="0.25">
      <c r="A60" s="109"/>
      <c r="B60" s="109"/>
    </row>
    <row r="61" spans="1:15" ht="15.75" x14ac:dyDescent="0.25">
      <c r="A61" s="109"/>
      <c r="B61" s="109"/>
    </row>
    <row r="62" spans="1:15" ht="15.75" x14ac:dyDescent="0.25">
      <c r="A62" s="109"/>
      <c r="B62" s="109"/>
    </row>
    <row r="63" spans="1:15" ht="15.75" x14ac:dyDescent="0.25">
      <c r="A63" s="109"/>
      <c r="B63" s="109"/>
    </row>
    <row r="64" spans="1:15" ht="15.75" x14ac:dyDescent="0.25">
      <c r="A64" s="109"/>
      <c r="B64" s="109"/>
    </row>
    <row r="65" spans="1:2" ht="15.75" x14ac:dyDescent="0.25">
      <c r="A65" s="109"/>
      <c r="B65" s="109"/>
    </row>
    <row r="66" spans="1:2" ht="15.75" x14ac:dyDescent="0.25">
      <c r="A66" s="109"/>
      <c r="B66" s="109"/>
    </row>
    <row r="67" spans="1:2" ht="15.75" x14ac:dyDescent="0.25">
      <c r="A67" s="109"/>
      <c r="B67" s="109"/>
    </row>
    <row r="68" spans="1:2" ht="15.75" x14ac:dyDescent="0.25">
      <c r="A68" s="109"/>
      <c r="B68" s="109"/>
    </row>
    <row r="69" spans="1:2" ht="15.75" x14ac:dyDescent="0.25">
      <c r="A69" s="109"/>
      <c r="B69" s="109"/>
    </row>
    <row r="70" spans="1:2" ht="15.75" x14ac:dyDescent="0.25">
      <c r="A70" s="109"/>
      <c r="B70" s="109"/>
    </row>
    <row r="71" spans="1:2" ht="15.75" x14ac:dyDescent="0.25">
      <c r="A71" s="109"/>
      <c r="B71" s="109"/>
    </row>
    <row r="72" spans="1:2" ht="15.75" x14ac:dyDescent="0.25">
      <c r="A72" s="109"/>
      <c r="B72" s="109"/>
    </row>
    <row r="73" spans="1:2" ht="15.75" x14ac:dyDescent="0.25">
      <c r="A73" s="109"/>
      <c r="B73" s="109"/>
    </row>
    <row r="74" spans="1:2" ht="15.75" x14ac:dyDescent="0.25">
      <c r="A74" s="109"/>
      <c r="B74" s="109"/>
    </row>
    <row r="75" spans="1:2" ht="15.75" x14ac:dyDescent="0.25">
      <c r="A75" s="109"/>
      <c r="B75" s="109"/>
    </row>
    <row r="76" spans="1:2" ht="15.75" x14ac:dyDescent="0.25">
      <c r="A76" s="109"/>
      <c r="B76" s="109"/>
    </row>
  </sheetData>
  <mergeCells count="1">
    <mergeCell ref="D1:D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67"/>
  <sheetViews>
    <sheetView topLeftCell="A25" zoomScaleNormal="100" workbookViewId="0">
      <selection activeCell="C64" sqref="C64"/>
    </sheetView>
  </sheetViews>
  <sheetFormatPr defaultRowHeight="15" x14ac:dyDescent="0.25"/>
  <cols>
    <col min="1" max="1" width="30.7109375" style="2" customWidth="1"/>
    <col min="2" max="2" width="23.42578125" hidden="1" customWidth="1"/>
    <col min="4" max="4" width="13.7109375" customWidth="1"/>
    <col min="5" max="5" width="11.42578125" customWidth="1"/>
    <col min="6" max="6" width="12.85546875" customWidth="1"/>
  </cols>
  <sheetData>
    <row r="1" spans="1:6" x14ac:dyDescent="0.25">
      <c r="A1" s="146" t="s">
        <v>134</v>
      </c>
      <c r="B1" s="146"/>
    </row>
    <row r="2" spans="1:6" x14ac:dyDescent="0.25">
      <c r="A2" s="147"/>
      <c r="B2" s="147"/>
    </row>
    <row r="3" spans="1:6" ht="15.75" thickBot="1" x14ac:dyDescent="0.3">
      <c r="A3" s="148" t="s">
        <v>135</v>
      </c>
      <c r="B3" s="149"/>
    </row>
    <row r="4" spans="1:6" ht="15.75" thickBot="1" x14ac:dyDescent="0.3">
      <c r="A4" s="3" t="s">
        <v>136</v>
      </c>
      <c r="B4" s="9" t="s">
        <v>137</v>
      </c>
      <c r="D4" s="74" t="s">
        <v>3</v>
      </c>
      <c r="E4" s="74" t="s">
        <v>4</v>
      </c>
      <c r="F4" s="74" t="s">
        <v>5</v>
      </c>
    </row>
    <row r="5" spans="1:6" x14ac:dyDescent="0.25">
      <c r="A5" s="15" t="s">
        <v>138</v>
      </c>
      <c r="B5" s="4"/>
      <c r="D5" s="72"/>
      <c r="E5" s="72"/>
      <c r="F5" s="72"/>
    </row>
    <row r="6" spans="1:6" ht="30" x14ac:dyDescent="0.25">
      <c r="A6" s="17" t="s">
        <v>139</v>
      </c>
      <c r="B6" s="4"/>
      <c r="D6" s="16"/>
      <c r="E6" s="16"/>
      <c r="F6" s="16"/>
    </row>
    <row r="7" spans="1:6" x14ac:dyDescent="0.25">
      <c r="A7" s="17" t="s">
        <v>140</v>
      </c>
      <c r="B7" s="4"/>
      <c r="D7" s="16"/>
      <c r="E7" s="16"/>
      <c r="F7" s="16"/>
    </row>
    <row r="8" spans="1:6" x14ac:dyDescent="0.25">
      <c r="A8" s="15" t="s">
        <v>141</v>
      </c>
      <c r="B8" s="4"/>
      <c r="D8" s="16"/>
      <c r="E8" s="16"/>
      <c r="F8" s="16"/>
    </row>
    <row r="9" spans="1:6" x14ac:dyDescent="0.25">
      <c r="A9" s="17" t="s">
        <v>142</v>
      </c>
      <c r="B9" s="4"/>
      <c r="D9" s="16"/>
      <c r="E9" s="16"/>
      <c r="F9" s="16"/>
    </row>
    <row r="10" spans="1:6" x14ac:dyDescent="0.25">
      <c r="A10" s="17" t="s">
        <v>143</v>
      </c>
      <c r="B10" s="4"/>
      <c r="D10" s="16"/>
      <c r="E10" s="16"/>
      <c r="F10" s="16"/>
    </row>
    <row r="11" spans="1:6" x14ac:dyDescent="0.25">
      <c r="A11" s="17" t="s">
        <v>144</v>
      </c>
      <c r="B11" s="4"/>
      <c r="D11" s="16"/>
      <c r="E11" s="16"/>
      <c r="F11" s="16"/>
    </row>
    <row r="12" spans="1:6" x14ac:dyDescent="0.25">
      <c r="A12" s="18" t="s">
        <v>145</v>
      </c>
      <c r="B12" s="10"/>
      <c r="D12" s="16">
        <v>411</v>
      </c>
      <c r="E12" s="16">
        <v>404</v>
      </c>
      <c r="F12" s="16">
        <v>400</v>
      </c>
    </row>
    <row r="13" spans="1:6" x14ac:dyDescent="0.25">
      <c r="A13" s="145"/>
      <c r="B13" s="145"/>
    </row>
    <row r="14" spans="1:6" ht="15.75" thickBot="1" x14ac:dyDescent="0.3">
      <c r="A14" s="144" t="s">
        <v>146</v>
      </c>
      <c r="B14" s="144"/>
    </row>
    <row r="15" spans="1:6" ht="15.75" thickBot="1" x14ac:dyDescent="0.3">
      <c r="A15" s="3" t="s">
        <v>136</v>
      </c>
      <c r="B15" s="9" t="s">
        <v>137</v>
      </c>
      <c r="D15" s="74" t="s">
        <v>3</v>
      </c>
      <c r="E15" s="74" t="s">
        <v>4</v>
      </c>
      <c r="F15" s="74" t="s">
        <v>5</v>
      </c>
    </row>
    <row r="16" spans="1:6" x14ac:dyDescent="0.25">
      <c r="A16" s="15" t="s">
        <v>147</v>
      </c>
      <c r="B16" s="4"/>
      <c r="D16" s="16"/>
      <c r="E16" s="16"/>
      <c r="F16" s="16"/>
    </row>
    <row r="17" spans="1:6" x14ac:dyDescent="0.25">
      <c r="A17" s="17" t="s">
        <v>148</v>
      </c>
      <c r="B17" s="4"/>
      <c r="D17" s="16"/>
      <c r="E17" s="16"/>
      <c r="F17" s="16"/>
    </row>
    <row r="18" spans="1:6" x14ac:dyDescent="0.25">
      <c r="A18" s="17" t="s">
        <v>149</v>
      </c>
      <c r="B18" s="4"/>
      <c r="D18" s="16"/>
      <c r="E18" s="16"/>
      <c r="F18" s="16"/>
    </row>
    <row r="19" spans="1:6" x14ac:dyDescent="0.25">
      <c r="A19" s="17" t="s">
        <v>150</v>
      </c>
      <c r="B19" s="4"/>
      <c r="D19" s="16"/>
      <c r="E19" s="16"/>
      <c r="F19" s="16"/>
    </row>
    <row r="20" spans="1:6" x14ac:dyDescent="0.25">
      <c r="A20" s="15" t="s">
        <v>151</v>
      </c>
      <c r="B20" s="4"/>
      <c r="D20" s="16"/>
      <c r="E20" s="16"/>
      <c r="F20" s="16"/>
    </row>
    <row r="21" spans="1:6" x14ac:dyDescent="0.25">
      <c r="A21" s="17" t="s">
        <v>152</v>
      </c>
      <c r="B21" s="4"/>
      <c r="D21" s="16"/>
      <c r="E21" s="16"/>
      <c r="F21" s="16"/>
    </row>
    <row r="22" spans="1:6" x14ac:dyDescent="0.25">
      <c r="A22" s="17" t="s">
        <v>153</v>
      </c>
      <c r="B22" s="4"/>
      <c r="D22" s="16"/>
      <c r="E22" s="16"/>
      <c r="F22" s="16"/>
    </row>
    <row r="23" spans="1:6" x14ac:dyDescent="0.25">
      <c r="A23" s="17" t="s">
        <v>150</v>
      </c>
      <c r="B23" s="4"/>
      <c r="D23" s="16"/>
      <c r="E23" s="16"/>
      <c r="F23" s="16"/>
    </row>
    <row r="24" spans="1:6" x14ac:dyDescent="0.25">
      <c r="A24" s="19" t="s">
        <v>154</v>
      </c>
      <c r="B24" s="4"/>
      <c r="D24" s="16"/>
      <c r="E24" s="16"/>
      <c r="F24" s="16"/>
    </row>
    <row r="25" spans="1:6" ht="30" x14ac:dyDescent="0.25">
      <c r="A25" s="20" t="s">
        <v>155</v>
      </c>
      <c r="B25" s="4"/>
      <c r="D25" s="16"/>
      <c r="E25" s="16"/>
      <c r="F25" s="16"/>
    </row>
    <row r="26" spans="1:6" x14ac:dyDescent="0.25">
      <c r="A26" s="21" t="s">
        <v>156</v>
      </c>
      <c r="B26" s="4"/>
      <c r="D26" s="16"/>
      <c r="E26" s="16"/>
      <c r="F26" s="16"/>
    </row>
    <row r="27" spans="1:6" x14ac:dyDescent="0.25">
      <c r="A27" s="22" t="s">
        <v>157</v>
      </c>
      <c r="B27" s="4"/>
      <c r="D27" s="16"/>
      <c r="E27" s="16"/>
      <c r="F27" s="16"/>
    </row>
    <row r="28" spans="1:6" x14ac:dyDescent="0.25">
      <c r="A28" s="22" t="s">
        <v>157</v>
      </c>
      <c r="B28" s="4"/>
      <c r="D28" s="16"/>
      <c r="E28" s="16"/>
      <c r="F28" s="16"/>
    </row>
    <row r="29" spans="1:6" x14ac:dyDescent="0.25">
      <c r="A29" s="21" t="s">
        <v>158</v>
      </c>
      <c r="B29" s="4"/>
      <c r="D29" s="16"/>
      <c r="E29" s="16"/>
      <c r="F29" s="16"/>
    </row>
    <row r="30" spans="1:6" x14ac:dyDescent="0.25">
      <c r="A30" s="22" t="s">
        <v>157</v>
      </c>
      <c r="B30" s="4"/>
      <c r="D30" s="16"/>
      <c r="E30" s="16"/>
      <c r="F30" s="16"/>
    </row>
    <row r="31" spans="1:6" x14ac:dyDescent="0.25">
      <c r="A31" s="22" t="s">
        <v>157</v>
      </c>
      <c r="B31" s="4"/>
      <c r="D31" s="16"/>
      <c r="E31" s="16"/>
      <c r="F31" s="16"/>
    </row>
    <row r="32" spans="1:6" x14ac:dyDescent="0.25">
      <c r="A32" s="21" t="s">
        <v>159</v>
      </c>
      <c r="B32" s="4"/>
      <c r="D32" s="16"/>
      <c r="E32" s="16"/>
      <c r="F32" s="16"/>
    </row>
    <row r="33" spans="1:6" x14ac:dyDescent="0.25">
      <c r="A33" s="22" t="s">
        <v>157</v>
      </c>
      <c r="B33" s="4"/>
      <c r="D33" s="16"/>
      <c r="E33" s="16"/>
      <c r="F33" s="16"/>
    </row>
    <row r="34" spans="1:6" x14ac:dyDescent="0.25">
      <c r="A34" s="22" t="s">
        <v>157</v>
      </c>
      <c r="B34" s="4"/>
      <c r="D34" s="16"/>
      <c r="E34" s="16"/>
      <c r="F34" s="16"/>
    </row>
    <row r="35" spans="1:6" x14ac:dyDescent="0.25">
      <c r="A35" s="21" t="s">
        <v>160</v>
      </c>
      <c r="B35" s="4"/>
      <c r="D35" s="16"/>
      <c r="E35" s="16"/>
      <c r="F35" s="16"/>
    </row>
    <row r="36" spans="1:6" x14ac:dyDescent="0.25">
      <c r="A36" s="22" t="s">
        <v>157</v>
      </c>
      <c r="B36" s="4"/>
      <c r="D36" s="16"/>
      <c r="E36" s="16"/>
      <c r="F36" s="16"/>
    </row>
    <row r="37" spans="1:6" x14ac:dyDescent="0.25">
      <c r="A37" s="22" t="s">
        <v>157</v>
      </c>
      <c r="B37" s="4"/>
      <c r="D37" s="16"/>
      <c r="E37" s="16"/>
      <c r="F37" s="16"/>
    </row>
    <row r="38" spans="1:6" x14ac:dyDescent="0.25">
      <c r="A38" s="21" t="s">
        <v>161</v>
      </c>
      <c r="B38" s="4"/>
      <c r="D38" s="16"/>
      <c r="E38" s="16"/>
      <c r="F38" s="16"/>
    </row>
    <row r="39" spans="1:6" x14ac:dyDescent="0.25">
      <c r="A39" s="22" t="s">
        <v>157</v>
      </c>
      <c r="B39" s="4"/>
      <c r="D39" s="16"/>
      <c r="E39" s="16"/>
      <c r="F39" s="16"/>
    </row>
    <row r="40" spans="1:6" x14ac:dyDescent="0.25">
      <c r="A40" s="22" t="s">
        <v>157</v>
      </c>
      <c r="B40" s="4"/>
      <c r="D40" s="16"/>
      <c r="E40" s="16"/>
      <c r="F40" s="16"/>
    </row>
    <row r="41" spans="1:6" x14ac:dyDescent="0.25">
      <c r="A41" s="21" t="s">
        <v>162</v>
      </c>
      <c r="B41" s="4"/>
      <c r="D41" s="16"/>
      <c r="E41" s="16"/>
      <c r="F41" s="16"/>
    </row>
    <row r="42" spans="1:6" x14ac:dyDescent="0.25">
      <c r="A42" s="22" t="s">
        <v>157</v>
      </c>
      <c r="B42" s="4"/>
      <c r="D42" s="16"/>
      <c r="E42" s="16"/>
      <c r="F42" s="16"/>
    </row>
    <row r="43" spans="1:6" x14ac:dyDescent="0.25">
      <c r="A43" s="21" t="s">
        <v>163</v>
      </c>
      <c r="B43" s="4"/>
      <c r="D43" s="16"/>
      <c r="E43" s="16"/>
      <c r="F43" s="16"/>
    </row>
    <row r="44" spans="1:6" x14ac:dyDescent="0.25">
      <c r="A44" s="22" t="s">
        <v>157</v>
      </c>
      <c r="B44" s="4"/>
      <c r="D44" s="16"/>
      <c r="E44" s="16"/>
      <c r="F44" s="16"/>
    </row>
    <row r="45" spans="1:6" x14ac:dyDescent="0.25">
      <c r="A45" s="22" t="s">
        <v>157</v>
      </c>
      <c r="B45" s="4"/>
      <c r="D45" s="16"/>
      <c r="E45" s="16"/>
      <c r="F45" s="16"/>
    </row>
    <row r="46" spans="1:6" x14ac:dyDescent="0.25">
      <c r="A46" s="18" t="s">
        <v>145</v>
      </c>
      <c r="B46" s="10"/>
      <c r="D46" s="16">
        <v>262</v>
      </c>
      <c r="E46" s="16">
        <v>545</v>
      </c>
      <c r="F46" s="16">
        <v>416.67</v>
      </c>
    </row>
    <row r="47" spans="1:6" x14ac:dyDescent="0.25">
      <c r="A47" s="145"/>
      <c r="B47" s="145"/>
    </row>
    <row r="48" spans="1:6" s="12" customFormat="1" x14ac:dyDescent="0.25">
      <c r="A48" s="73"/>
      <c r="B48" s="73"/>
    </row>
    <row r="49" spans="1:6" s="12" customFormat="1" x14ac:dyDescent="0.25">
      <c r="A49" s="73"/>
      <c r="B49" s="73"/>
    </row>
    <row r="50" spans="1:6" ht="15.75" thickBot="1" x14ac:dyDescent="0.3">
      <c r="A50" s="144" t="s">
        <v>164</v>
      </c>
      <c r="B50" s="144"/>
    </row>
    <row r="51" spans="1:6" ht="15.75" thickBot="1" x14ac:dyDescent="0.3">
      <c r="A51" s="3" t="s">
        <v>136</v>
      </c>
      <c r="B51" s="9" t="s">
        <v>137</v>
      </c>
      <c r="D51" s="74" t="s">
        <v>3</v>
      </c>
      <c r="E51" s="74" t="s">
        <v>4</v>
      </c>
      <c r="F51" s="74" t="s">
        <v>5</v>
      </c>
    </row>
    <row r="52" spans="1:6" x14ac:dyDescent="0.25">
      <c r="A52" s="15" t="s">
        <v>165</v>
      </c>
      <c r="B52" s="4"/>
      <c r="D52" s="16"/>
      <c r="E52" s="16"/>
      <c r="F52" s="16"/>
    </row>
    <row r="53" spans="1:6" x14ac:dyDescent="0.25">
      <c r="A53" s="17" t="s">
        <v>166</v>
      </c>
      <c r="B53" s="4"/>
      <c r="D53" s="16"/>
      <c r="E53" s="16"/>
      <c r="F53" s="16"/>
    </row>
    <row r="54" spans="1:6" x14ac:dyDescent="0.25">
      <c r="A54" s="17" t="s">
        <v>167</v>
      </c>
      <c r="B54" s="4"/>
      <c r="D54" s="16"/>
      <c r="E54" s="16"/>
      <c r="F54" s="16"/>
    </row>
    <row r="55" spans="1:6" x14ac:dyDescent="0.25">
      <c r="A55" s="17" t="s">
        <v>150</v>
      </c>
      <c r="B55" s="4"/>
      <c r="D55" s="16"/>
      <c r="E55" s="16"/>
      <c r="F55" s="16"/>
    </row>
    <row r="56" spans="1:6" x14ac:dyDescent="0.25">
      <c r="A56" s="15" t="s">
        <v>168</v>
      </c>
      <c r="B56" s="4"/>
      <c r="D56" s="16"/>
      <c r="E56" s="16"/>
      <c r="F56" s="16"/>
    </row>
    <row r="57" spans="1:6" x14ac:dyDescent="0.25">
      <c r="A57" s="17" t="s">
        <v>169</v>
      </c>
      <c r="B57" s="4"/>
      <c r="D57" s="16"/>
      <c r="E57" s="16"/>
      <c r="F57" s="16"/>
    </row>
    <row r="58" spans="1:6" x14ac:dyDescent="0.25">
      <c r="A58" s="17" t="s">
        <v>170</v>
      </c>
      <c r="B58" s="4"/>
      <c r="D58" s="16"/>
      <c r="E58" s="16"/>
      <c r="F58" s="16"/>
    </row>
    <row r="59" spans="1:6" x14ac:dyDescent="0.25">
      <c r="A59" s="17" t="s">
        <v>150</v>
      </c>
      <c r="B59" s="4"/>
      <c r="D59" s="16"/>
      <c r="E59" s="16"/>
      <c r="F59" s="16"/>
    </row>
    <row r="60" spans="1:6" x14ac:dyDescent="0.25">
      <c r="A60" s="18" t="s">
        <v>145</v>
      </c>
      <c r="B60" s="10"/>
      <c r="D60" s="16">
        <v>325.22000000000003</v>
      </c>
      <c r="E60" s="16">
        <v>341</v>
      </c>
      <c r="F60" s="16">
        <v>375</v>
      </c>
    </row>
    <row r="61" spans="1:6" x14ac:dyDescent="0.25">
      <c r="A61" s="145"/>
      <c r="B61" s="145"/>
    </row>
    <row r="62" spans="1:6" ht="15.75" thickBot="1" x14ac:dyDescent="0.3">
      <c r="A62" s="144" t="s">
        <v>171</v>
      </c>
      <c r="B62" s="144"/>
    </row>
    <row r="63" spans="1:6" ht="15.75" thickBot="1" x14ac:dyDescent="0.3">
      <c r="A63" s="3" t="s">
        <v>136</v>
      </c>
      <c r="B63" s="9" t="s">
        <v>137</v>
      </c>
      <c r="D63" s="74" t="s">
        <v>3</v>
      </c>
      <c r="E63" s="74" t="s">
        <v>4</v>
      </c>
      <c r="F63" s="74" t="s">
        <v>5</v>
      </c>
    </row>
    <row r="64" spans="1:6" ht="30" x14ac:dyDescent="0.25">
      <c r="A64" s="17" t="s">
        <v>172</v>
      </c>
      <c r="B64" s="4"/>
      <c r="D64" s="72"/>
      <c r="E64" s="72"/>
      <c r="F64" s="72"/>
    </row>
    <row r="65" spans="1:6" x14ac:dyDescent="0.25">
      <c r="A65" s="17" t="s">
        <v>150</v>
      </c>
      <c r="B65" s="4"/>
      <c r="D65" s="16"/>
      <c r="E65" s="16"/>
      <c r="F65" s="16"/>
    </row>
    <row r="66" spans="1:6" x14ac:dyDescent="0.25">
      <c r="A66" s="18" t="s">
        <v>145</v>
      </c>
      <c r="B66" s="10"/>
      <c r="D66" s="16">
        <v>165</v>
      </c>
      <c r="E66" s="16">
        <v>102</v>
      </c>
      <c r="F66" s="16">
        <v>100</v>
      </c>
    </row>
    <row r="67" spans="1:6" x14ac:dyDescent="0.25">
      <c r="A67" s="23"/>
      <c r="B67" s="24"/>
      <c r="C67" s="25"/>
      <c r="D67" s="26"/>
      <c r="E67" s="26"/>
      <c r="F67" s="26"/>
    </row>
  </sheetData>
  <mergeCells count="9">
    <mergeCell ref="A50:B50"/>
    <mergeCell ref="A61:B61"/>
    <mergeCell ref="A62:B62"/>
    <mergeCell ref="A1:B1"/>
    <mergeCell ref="A2:B2"/>
    <mergeCell ref="A3:B3"/>
    <mergeCell ref="A13:B13"/>
    <mergeCell ref="A14:B14"/>
    <mergeCell ref="A47:B47"/>
  </mergeCells>
  <pageMargins left="0.25" right="0.25" top="0.5" bottom="0.5" header="0.3" footer="0.3"/>
  <pageSetup scale="9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3"/>
  <sheetViews>
    <sheetView topLeftCell="A13" zoomScaleNormal="100" workbookViewId="0">
      <selection activeCell="D29" sqref="D29:F29"/>
    </sheetView>
  </sheetViews>
  <sheetFormatPr defaultRowHeight="15" x14ac:dyDescent="0.25"/>
  <cols>
    <col min="1" max="1" width="52.7109375" customWidth="1"/>
    <col min="2" max="2" width="23.42578125" hidden="1" customWidth="1"/>
    <col min="3" max="3" width="0" hidden="1" customWidth="1"/>
    <col min="4" max="4" width="10.42578125" customWidth="1"/>
    <col min="5" max="5" width="11" customWidth="1"/>
    <col min="6" max="6" width="11.28515625" customWidth="1"/>
  </cols>
  <sheetData>
    <row r="1" spans="1:6" x14ac:dyDescent="0.25">
      <c r="A1" s="128" t="s">
        <v>173</v>
      </c>
      <c r="B1" s="128"/>
    </row>
    <row r="2" spans="1:6" x14ac:dyDescent="0.25">
      <c r="A2" s="150"/>
      <c r="B2" s="150"/>
    </row>
    <row r="3" spans="1:6" ht="15.75" thickBot="1" x14ac:dyDescent="0.3">
      <c r="A3" s="148" t="s">
        <v>174</v>
      </c>
      <c r="B3" s="149"/>
    </row>
    <row r="4" spans="1:6" ht="15.75" thickBot="1" x14ac:dyDescent="0.3">
      <c r="A4" s="3" t="s">
        <v>136</v>
      </c>
      <c r="B4" s="9" t="s">
        <v>137</v>
      </c>
      <c r="D4" s="74" t="s">
        <v>3</v>
      </c>
      <c r="E4" s="74" t="s">
        <v>4</v>
      </c>
      <c r="F4" s="74" t="s">
        <v>5</v>
      </c>
    </row>
    <row r="5" spans="1:6" s="29" customFormat="1" x14ac:dyDescent="0.25">
      <c r="A5" s="17" t="s">
        <v>175</v>
      </c>
      <c r="B5" s="28"/>
      <c r="D5" s="30"/>
      <c r="E5" s="30"/>
      <c r="F5" s="30"/>
    </row>
    <row r="6" spans="1:6" s="29" customFormat="1" x14ac:dyDescent="0.25">
      <c r="A6" s="17" t="s">
        <v>176</v>
      </c>
      <c r="B6" s="28"/>
      <c r="D6" s="30"/>
      <c r="E6" s="30"/>
      <c r="F6" s="30"/>
    </row>
    <row r="7" spans="1:6" s="29" customFormat="1" x14ac:dyDescent="0.25">
      <c r="A7" s="17" t="s">
        <v>177</v>
      </c>
      <c r="B7" s="28"/>
      <c r="D7" s="30"/>
      <c r="E7" s="30"/>
      <c r="F7" s="30"/>
    </row>
    <row r="8" spans="1:6" s="29" customFormat="1" x14ac:dyDescent="0.25">
      <c r="A8" s="17" t="s">
        <v>178</v>
      </c>
      <c r="B8" s="28"/>
      <c r="D8" s="30"/>
      <c r="E8" s="30"/>
      <c r="F8" s="30"/>
    </row>
    <row r="9" spans="1:6" s="29" customFormat="1" x14ac:dyDescent="0.25">
      <c r="A9" s="17" t="s">
        <v>179</v>
      </c>
      <c r="B9" s="28"/>
      <c r="D9" s="30"/>
      <c r="E9" s="30"/>
      <c r="F9" s="30"/>
    </row>
    <row r="10" spans="1:6" s="29" customFormat="1" x14ac:dyDescent="0.25">
      <c r="A10" s="17" t="s">
        <v>180</v>
      </c>
      <c r="B10" s="28"/>
      <c r="D10" s="30"/>
      <c r="E10" s="30"/>
      <c r="F10" s="30"/>
    </row>
    <row r="11" spans="1:6" s="29" customFormat="1" x14ac:dyDescent="0.25">
      <c r="A11" s="17" t="s">
        <v>181</v>
      </c>
      <c r="B11" s="28"/>
      <c r="D11" s="30"/>
      <c r="E11" s="30"/>
      <c r="F11" s="30"/>
    </row>
    <row r="12" spans="1:6" s="29" customFormat="1" ht="30" x14ac:dyDescent="0.25">
      <c r="A12" s="17" t="s">
        <v>182</v>
      </c>
      <c r="B12" s="28"/>
      <c r="D12" s="30"/>
      <c r="E12" s="30"/>
      <c r="F12" s="30"/>
    </row>
    <row r="13" spans="1:6" s="29" customFormat="1" ht="30" x14ac:dyDescent="0.25">
      <c r="A13" s="17" t="s">
        <v>183</v>
      </c>
      <c r="B13" s="28"/>
      <c r="D13" s="30"/>
      <c r="E13" s="30"/>
      <c r="F13" s="30"/>
    </row>
    <row r="14" spans="1:6" s="29" customFormat="1" x14ac:dyDescent="0.25">
      <c r="A14" s="17" t="s">
        <v>184</v>
      </c>
      <c r="B14" s="28"/>
      <c r="D14" s="30"/>
      <c r="E14" s="30"/>
      <c r="F14" s="30"/>
    </row>
    <row r="15" spans="1:6" s="29" customFormat="1" ht="30" x14ac:dyDescent="0.25">
      <c r="A15" s="17" t="s">
        <v>185</v>
      </c>
      <c r="B15" s="28"/>
      <c r="D15" s="30"/>
      <c r="E15" s="30"/>
      <c r="F15" s="30"/>
    </row>
    <row r="16" spans="1:6" s="29" customFormat="1" x14ac:dyDescent="0.25">
      <c r="A16" s="17" t="s">
        <v>186</v>
      </c>
      <c r="B16" s="28"/>
      <c r="D16" s="30"/>
      <c r="E16" s="30"/>
      <c r="F16" s="30"/>
    </row>
    <row r="17" spans="1:6" s="29" customFormat="1" ht="30" x14ac:dyDescent="0.25">
      <c r="A17" s="17" t="s">
        <v>187</v>
      </c>
      <c r="B17" s="28"/>
      <c r="D17" s="30"/>
      <c r="E17" s="30"/>
      <c r="F17" s="30"/>
    </row>
    <row r="18" spans="1:6" s="29" customFormat="1" x14ac:dyDescent="0.25">
      <c r="A18" s="17" t="s">
        <v>188</v>
      </c>
      <c r="B18" s="28"/>
      <c r="D18" s="30"/>
      <c r="E18" s="30"/>
      <c r="F18" s="30"/>
    </row>
    <row r="19" spans="1:6" s="29" customFormat="1" x14ac:dyDescent="0.25">
      <c r="A19" s="17" t="s">
        <v>189</v>
      </c>
      <c r="B19" s="28"/>
      <c r="D19" s="30"/>
      <c r="E19" s="30"/>
      <c r="F19" s="30"/>
    </row>
    <row r="20" spans="1:6" x14ac:dyDescent="0.25">
      <c r="A20" s="18" t="s">
        <v>145</v>
      </c>
      <c r="B20" s="10"/>
      <c r="D20" s="16">
        <v>942.4</v>
      </c>
      <c r="E20" s="16">
        <v>865</v>
      </c>
      <c r="F20" s="16">
        <v>875</v>
      </c>
    </row>
    <row r="21" spans="1:6" x14ac:dyDescent="0.25">
      <c r="A21" s="145"/>
      <c r="B21" s="145"/>
    </row>
    <row r="22" spans="1:6" ht="15.75" thickBot="1" x14ac:dyDescent="0.3">
      <c r="A22" s="144" t="s">
        <v>190</v>
      </c>
      <c r="B22" s="144"/>
    </row>
    <row r="23" spans="1:6" ht="15.75" thickBot="1" x14ac:dyDescent="0.3">
      <c r="A23" s="3" t="s">
        <v>136</v>
      </c>
      <c r="B23" s="9" t="s">
        <v>137</v>
      </c>
      <c r="D23" s="74" t="s">
        <v>3</v>
      </c>
      <c r="E23" s="74" t="s">
        <v>4</v>
      </c>
      <c r="F23" s="74" t="s">
        <v>5</v>
      </c>
    </row>
    <row r="24" spans="1:6" s="29" customFormat="1" ht="30" x14ac:dyDescent="0.25">
      <c r="A24" s="17" t="s">
        <v>191</v>
      </c>
      <c r="B24" s="28"/>
      <c r="D24" s="30"/>
      <c r="E24" s="30"/>
      <c r="F24" s="30"/>
    </row>
    <row r="25" spans="1:6" s="29" customFormat="1" x14ac:dyDescent="0.25">
      <c r="A25" s="17" t="s">
        <v>192</v>
      </c>
      <c r="B25" s="28"/>
      <c r="D25" s="30"/>
      <c r="E25" s="30"/>
      <c r="F25" s="30"/>
    </row>
    <row r="26" spans="1:6" x14ac:dyDescent="0.25">
      <c r="A26" s="18" t="s">
        <v>145</v>
      </c>
      <c r="B26" s="10"/>
      <c r="D26" s="16">
        <v>150</v>
      </c>
      <c r="E26" s="16">
        <v>35</v>
      </c>
      <c r="F26" s="16">
        <v>204.16</v>
      </c>
    </row>
    <row r="27" spans="1:6" x14ac:dyDescent="0.25">
      <c r="A27" s="145"/>
      <c r="B27" s="145"/>
    </row>
    <row r="28" spans="1:6" ht="15.75" thickBot="1" x14ac:dyDescent="0.3">
      <c r="A28" s="151" t="s">
        <v>193</v>
      </c>
      <c r="B28" s="152"/>
    </row>
    <row r="29" spans="1:6" ht="15.75" thickBot="1" x14ac:dyDescent="0.3">
      <c r="A29" s="31" t="s">
        <v>136</v>
      </c>
      <c r="B29" s="32" t="s">
        <v>137</v>
      </c>
      <c r="D29" s="74" t="s">
        <v>3</v>
      </c>
      <c r="E29" s="74" t="s">
        <v>4</v>
      </c>
      <c r="F29" s="74" t="s">
        <v>5</v>
      </c>
    </row>
    <row r="30" spans="1:6" x14ac:dyDescent="0.25">
      <c r="A30" s="4" t="s">
        <v>194</v>
      </c>
      <c r="B30" s="4"/>
      <c r="D30" s="16"/>
      <c r="E30" s="16"/>
      <c r="F30" s="16"/>
    </row>
    <row r="31" spans="1:6" x14ac:dyDescent="0.25">
      <c r="A31" s="4" t="s">
        <v>195</v>
      </c>
      <c r="B31" s="4"/>
      <c r="D31" s="16"/>
      <c r="E31" s="16"/>
      <c r="F31" s="16"/>
    </row>
    <row r="32" spans="1:6" x14ac:dyDescent="0.25">
      <c r="A32" s="33" t="s">
        <v>196</v>
      </c>
      <c r="B32" s="34"/>
      <c r="D32" s="16">
        <v>211.6</v>
      </c>
      <c r="E32" s="16">
        <v>310</v>
      </c>
      <c r="F32" s="16">
        <v>204.16</v>
      </c>
    </row>
    <row r="33" spans="1:6" x14ac:dyDescent="0.25">
      <c r="A33" s="145"/>
      <c r="B33" s="145"/>
    </row>
    <row r="34" spans="1:6" ht="15.75" thickBot="1" x14ac:dyDescent="0.3">
      <c r="A34" s="151" t="s">
        <v>197</v>
      </c>
      <c r="B34" s="152"/>
    </row>
    <row r="35" spans="1:6" ht="15.75" thickBot="1" x14ac:dyDescent="0.3">
      <c r="A35" s="31" t="s">
        <v>136</v>
      </c>
      <c r="B35" s="32" t="s">
        <v>137</v>
      </c>
      <c r="D35" s="74" t="s">
        <v>3</v>
      </c>
      <c r="E35" s="74" t="s">
        <v>4</v>
      </c>
      <c r="F35" s="74" t="s">
        <v>5</v>
      </c>
    </row>
    <row r="36" spans="1:6" x14ac:dyDescent="0.25">
      <c r="A36" s="4" t="s">
        <v>198</v>
      </c>
      <c r="B36" s="4"/>
      <c r="D36" s="16"/>
      <c r="E36" s="16"/>
      <c r="F36" s="16"/>
    </row>
    <row r="37" spans="1:6" x14ac:dyDescent="0.25">
      <c r="A37" s="4" t="s">
        <v>199</v>
      </c>
      <c r="B37" s="4"/>
      <c r="D37" s="16"/>
      <c r="E37" s="16"/>
      <c r="F37" s="16"/>
    </row>
    <row r="38" spans="1:6" x14ac:dyDescent="0.25">
      <c r="A38" s="4" t="s">
        <v>200</v>
      </c>
      <c r="B38" s="4"/>
      <c r="D38" s="16"/>
      <c r="E38" s="16"/>
      <c r="F38" s="16"/>
    </row>
    <row r="39" spans="1:6" x14ac:dyDescent="0.25">
      <c r="A39" s="33" t="s">
        <v>196</v>
      </c>
      <c r="B39" s="34"/>
      <c r="D39" s="16">
        <v>425.02</v>
      </c>
      <c r="E39" s="16">
        <v>130</v>
      </c>
      <c r="F39" s="16">
        <v>125</v>
      </c>
    </row>
    <row r="40" spans="1:6" x14ac:dyDescent="0.25">
      <c r="A40" s="145"/>
      <c r="B40" s="145"/>
    </row>
    <row r="41" spans="1:6" ht="15.75" thickBot="1" x14ac:dyDescent="0.3">
      <c r="A41" s="151" t="s">
        <v>201</v>
      </c>
      <c r="B41" s="152"/>
    </row>
    <row r="42" spans="1:6" ht="15.75" thickBot="1" x14ac:dyDescent="0.3">
      <c r="A42" s="31" t="s">
        <v>136</v>
      </c>
      <c r="B42" s="32" t="s">
        <v>137</v>
      </c>
      <c r="D42" s="74" t="s">
        <v>3</v>
      </c>
      <c r="E42" s="74" t="s">
        <v>4</v>
      </c>
      <c r="F42" s="74" t="s">
        <v>5</v>
      </c>
    </row>
    <row r="43" spans="1:6" x14ac:dyDescent="0.25">
      <c r="A43" s="4" t="s">
        <v>202</v>
      </c>
      <c r="B43" s="4"/>
      <c r="D43" s="16"/>
      <c r="E43" s="16"/>
      <c r="F43" s="16"/>
    </row>
    <row r="44" spans="1:6" x14ac:dyDescent="0.25">
      <c r="A44" s="4" t="s">
        <v>203</v>
      </c>
      <c r="B44" s="4"/>
      <c r="D44" s="16"/>
      <c r="E44" s="16"/>
      <c r="F44" s="16"/>
    </row>
    <row r="45" spans="1:6" x14ac:dyDescent="0.25">
      <c r="A45" s="4" t="s">
        <v>204</v>
      </c>
      <c r="B45" s="4"/>
      <c r="D45" s="16"/>
      <c r="E45" s="16"/>
      <c r="F45" s="16"/>
    </row>
    <row r="46" spans="1:6" x14ac:dyDescent="0.25">
      <c r="A46" s="35" t="s">
        <v>205</v>
      </c>
      <c r="B46" s="4"/>
      <c r="D46" s="16"/>
      <c r="E46" s="16"/>
      <c r="F46" s="16"/>
    </row>
    <row r="47" spans="1:6" x14ac:dyDescent="0.25">
      <c r="A47" s="33" t="s">
        <v>196</v>
      </c>
      <c r="B47" s="34"/>
      <c r="D47" s="16">
        <v>111.58</v>
      </c>
      <c r="E47" s="16">
        <v>130</v>
      </c>
      <c r="F47" s="16">
        <v>125</v>
      </c>
    </row>
    <row r="48" spans="1:6" x14ac:dyDescent="0.25">
      <c r="A48" s="145"/>
      <c r="B48" s="145"/>
    </row>
    <row r="49" spans="1:6" ht="15.75" thickBot="1" x14ac:dyDescent="0.3">
      <c r="A49" s="151" t="s">
        <v>206</v>
      </c>
      <c r="B49" s="152"/>
    </row>
    <row r="50" spans="1:6" ht="15.75" thickBot="1" x14ac:dyDescent="0.3">
      <c r="A50" s="31" t="s">
        <v>136</v>
      </c>
      <c r="B50" s="32" t="s">
        <v>137</v>
      </c>
      <c r="D50" s="74" t="s">
        <v>3</v>
      </c>
      <c r="E50" s="74" t="s">
        <v>4</v>
      </c>
      <c r="F50" s="74" t="s">
        <v>5</v>
      </c>
    </row>
    <row r="51" spans="1:6" x14ac:dyDescent="0.25">
      <c r="A51" s="4" t="s">
        <v>207</v>
      </c>
      <c r="B51" s="4"/>
      <c r="D51" s="16"/>
      <c r="E51" s="16"/>
      <c r="F51" s="16"/>
    </row>
    <row r="52" spans="1:6" x14ac:dyDescent="0.25">
      <c r="A52" s="4" t="s">
        <v>208</v>
      </c>
      <c r="B52" s="4"/>
      <c r="D52" s="16"/>
      <c r="E52" s="16"/>
      <c r="F52" s="16"/>
    </row>
    <row r="53" spans="1:6" x14ac:dyDescent="0.25">
      <c r="A53" s="33" t="s">
        <v>196</v>
      </c>
      <c r="B53" s="34"/>
      <c r="D53" s="16">
        <v>111.11</v>
      </c>
      <c r="E53" s="16">
        <v>125</v>
      </c>
      <c r="F53" s="16">
        <v>100</v>
      </c>
    </row>
  </sheetData>
  <mergeCells count="13">
    <mergeCell ref="A49:B49"/>
    <mergeCell ref="A28:B28"/>
    <mergeCell ref="A33:B33"/>
    <mergeCell ref="A34:B34"/>
    <mergeCell ref="A40:B40"/>
    <mergeCell ref="A41:B41"/>
    <mergeCell ref="A48:B48"/>
    <mergeCell ref="A27:B27"/>
    <mergeCell ref="A1:B1"/>
    <mergeCell ref="A2:B2"/>
    <mergeCell ref="A3:B3"/>
    <mergeCell ref="A21:B21"/>
    <mergeCell ref="A22:B22"/>
  </mergeCells>
  <pageMargins left="0.7" right="0.7" top="0.75" bottom="0.75" header="0.3" footer="0.3"/>
  <pageSetup scale="8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44"/>
  <sheetViews>
    <sheetView topLeftCell="A19" zoomScaleNormal="100" workbookViewId="0">
      <selection activeCell="D42" sqref="D42:F42"/>
    </sheetView>
  </sheetViews>
  <sheetFormatPr defaultRowHeight="15" x14ac:dyDescent="0.25"/>
  <cols>
    <col min="1" max="1" width="45.85546875" customWidth="1"/>
    <col min="2" max="2" width="23.42578125" hidden="1" customWidth="1"/>
    <col min="5" max="5" width="11.42578125" customWidth="1"/>
    <col min="6" max="6" width="13" customWidth="1"/>
  </cols>
  <sheetData>
    <row r="1" spans="1:9" x14ac:dyDescent="0.25">
      <c r="A1" s="128" t="s">
        <v>209</v>
      </c>
      <c r="B1" s="128"/>
    </row>
    <row r="2" spans="1:9" x14ac:dyDescent="0.25">
      <c r="A2" s="150"/>
      <c r="B2" s="150"/>
    </row>
    <row r="3" spans="1:9" ht="15.75" thickBot="1" x14ac:dyDescent="0.3">
      <c r="A3" s="148" t="s">
        <v>210</v>
      </c>
      <c r="B3" s="149"/>
    </row>
    <row r="4" spans="1:9" ht="15.75" thickBot="1" x14ac:dyDescent="0.3">
      <c r="A4" s="3" t="s">
        <v>136</v>
      </c>
      <c r="B4" s="9" t="s">
        <v>137</v>
      </c>
      <c r="D4" s="74" t="s">
        <v>3</v>
      </c>
      <c r="E4" s="74" t="s">
        <v>4</v>
      </c>
      <c r="F4" s="74" t="s">
        <v>5</v>
      </c>
    </row>
    <row r="5" spans="1:9" x14ac:dyDescent="0.25">
      <c r="A5" s="36" t="s">
        <v>211</v>
      </c>
      <c r="B5" s="9"/>
      <c r="D5" s="30"/>
      <c r="E5" s="30"/>
      <c r="F5" s="30"/>
    </row>
    <row r="6" spans="1:9" s="29" customFormat="1" x14ac:dyDescent="0.25">
      <c r="A6" s="17" t="s">
        <v>212</v>
      </c>
      <c r="B6" s="28"/>
      <c r="D6" s="30"/>
      <c r="E6" s="30"/>
      <c r="F6" s="30"/>
    </row>
    <row r="7" spans="1:9" x14ac:dyDescent="0.25">
      <c r="A7" s="18" t="s">
        <v>145</v>
      </c>
      <c r="B7" s="10"/>
      <c r="D7" s="30">
        <v>60.71</v>
      </c>
      <c r="E7" s="30">
        <v>195</v>
      </c>
      <c r="F7" s="30">
        <v>145.83000000000001</v>
      </c>
    </row>
    <row r="8" spans="1:9" x14ac:dyDescent="0.25">
      <c r="A8" s="145"/>
      <c r="B8" s="145"/>
      <c r="D8" s="37"/>
      <c r="E8" s="37"/>
      <c r="F8" s="37"/>
    </row>
    <row r="9" spans="1:9" ht="15.75" thickBot="1" x14ac:dyDescent="0.3">
      <c r="A9" s="144" t="s">
        <v>213</v>
      </c>
      <c r="B9" s="144"/>
    </row>
    <row r="10" spans="1:9" ht="15.75" thickBot="1" x14ac:dyDescent="0.3">
      <c r="A10" s="3" t="s">
        <v>136</v>
      </c>
      <c r="B10" s="9" t="s">
        <v>137</v>
      </c>
      <c r="D10" s="74" t="s">
        <v>3</v>
      </c>
      <c r="E10" s="74" t="s">
        <v>4</v>
      </c>
      <c r="F10" s="74" t="s">
        <v>5</v>
      </c>
    </row>
    <row r="11" spans="1:9" s="29" customFormat="1" x14ac:dyDescent="0.25">
      <c r="A11" s="38" t="s">
        <v>214</v>
      </c>
      <c r="B11" s="9"/>
      <c r="D11" s="30"/>
      <c r="E11" s="30"/>
      <c r="F11" s="28"/>
    </row>
    <row r="12" spans="1:9" x14ac:dyDescent="0.25">
      <c r="A12" s="17" t="s">
        <v>212</v>
      </c>
      <c r="B12" s="28"/>
      <c r="D12" s="30"/>
      <c r="E12" s="30"/>
      <c r="F12" s="4"/>
      <c r="I12" s="36"/>
    </row>
    <row r="13" spans="1:9" x14ac:dyDescent="0.25">
      <c r="A13" s="18" t="s">
        <v>145</v>
      </c>
      <c r="B13" s="10"/>
      <c r="D13" s="30">
        <v>72.099999999999994</v>
      </c>
      <c r="E13" s="30">
        <v>189</v>
      </c>
      <c r="F13" s="30">
        <v>120.83</v>
      </c>
    </row>
    <row r="14" spans="1:9" x14ac:dyDescent="0.25">
      <c r="A14" s="39"/>
      <c r="B14" s="39"/>
      <c r="D14" s="40"/>
      <c r="E14" s="40"/>
      <c r="F14" s="40"/>
    </row>
    <row r="15" spans="1:9" ht="15.75" thickBot="1" x14ac:dyDescent="0.3">
      <c r="A15" s="144" t="s">
        <v>215</v>
      </c>
      <c r="B15" s="144"/>
      <c r="D15" s="41"/>
      <c r="E15" s="41"/>
      <c r="F15" s="41"/>
    </row>
    <row r="16" spans="1:9" ht="15.75" thickBot="1" x14ac:dyDescent="0.3">
      <c r="A16" s="3" t="s">
        <v>136</v>
      </c>
      <c r="B16" s="9" t="s">
        <v>137</v>
      </c>
      <c r="D16" s="74" t="s">
        <v>3</v>
      </c>
      <c r="E16" s="74" t="s">
        <v>4</v>
      </c>
      <c r="F16" s="74" t="s">
        <v>5</v>
      </c>
    </row>
    <row r="17" spans="1:6" x14ac:dyDescent="0.25">
      <c r="A17" s="42" t="s">
        <v>214</v>
      </c>
      <c r="B17" s="9"/>
      <c r="D17" s="30"/>
      <c r="E17" s="30"/>
      <c r="F17" s="4"/>
    </row>
    <row r="18" spans="1:6" x14ac:dyDescent="0.25">
      <c r="A18" s="17" t="s">
        <v>212</v>
      </c>
      <c r="B18" s="28"/>
      <c r="D18" s="30"/>
      <c r="E18" s="30"/>
      <c r="F18" s="4"/>
    </row>
    <row r="19" spans="1:6" x14ac:dyDescent="0.25">
      <c r="A19" s="18" t="s">
        <v>145</v>
      </c>
      <c r="B19" s="10"/>
      <c r="D19" s="16">
        <v>72.099999999999994</v>
      </c>
      <c r="E19" s="16">
        <v>189</v>
      </c>
      <c r="F19" s="16">
        <v>62.5</v>
      </c>
    </row>
    <row r="20" spans="1:6" x14ac:dyDescent="0.25">
      <c r="A20" s="145"/>
      <c r="B20" s="145"/>
    </row>
    <row r="21" spans="1:6" ht="15.75" thickBot="1" x14ac:dyDescent="0.3">
      <c r="A21" s="144" t="s">
        <v>216</v>
      </c>
      <c r="B21" s="144"/>
    </row>
    <row r="22" spans="1:6" ht="15.75" thickBot="1" x14ac:dyDescent="0.3">
      <c r="A22" s="3" t="s">
        <v>136</v>
      </c>
      <c r="B22" s="9" t="s">
        <v>137</v>
      </c>
      <c r="D22" s="74" t="s">
        <v>3</v>
      </c>
      <c r="E22" s="74" t="s">
        <v>4</v>
      </c>
      <c r="F22" s="74" t="s">
        <v>5</v>
      </c>
    </row>
    <row r="23" spans="1:6" x14ac:dyDescent="0.25">
      <c r="A23" s="17" t="s">
        <v>217</v>
      </c>
      <c r="B23" s="28"/>
      <c r="D23" s="30"/>
      <c r="E23" s="30"/>
      <c r="F23" s="4"/>
    </row>
    <row r="24" spans="1:6" x14ac:dyDescent="0.25">
      <c r="A24" s="18" t="s">
        <v>145</v>
      </c>
      <c r="B24" s="10"/>
      <c r="D24" s="16">
        <v>60.71</v>
      </c>
      <c r="E24" s="16">
        <v>120</v>
      </c>
      <c r="F24" s="16">
        <v>62.5</v>
      </c>
    </row>
    <row r="25" spans="1:6" x14ac:dyDescent="0.25">
      <c r="A25" s="145"/>
      <c r="B25" s="145"/>
    </row>
    <row r="26" spans="1:6" ht="15.75" thickBot="1" x14ac:dyDescent="0.3">
      <c r="A26" s="144" t="s">
        <v>218</v>
      </c>
      <c r="B26" s="144"/>
    </row>
    <row r="27" spans="1:6" ht="15.75" thickBot="1" x14ac:dyDescent="0.3">
      <c r="A27" s="3" t="s">
        <v>136</v>
      </c>
      <c r="B27" s="9" t="s">
        <v>137</v>
      </c>
      <c r="D27" s="74" t="s">
        <v>3</v>
      </c>
      <c r="E27" s="74" t="s">
        <v>4</v>
      </c>
      <c r="F27" s="74" t="s">
        <v>5</v>
      </c>
    </row>
    <row r="28" spans="1:6" x14ac:dyDescent="0.25">
      <c r="A28" s="17" t="s">
        <v>217</v>
      </c>
      <c r="B28" s="28"/>
      <c r="D28" s="16"/>
      <c r="E28" s="16"/>
    </row>
    <row r="29" spans="1:6" x14ac:dyDescent="0.25">
      <c r="A29" s="18" t="s">
        <v>145</v>
      </c>
      <c r="B29" s="10"/>
      <c r="D29" s="16">
        <v>60.71</v>
      </c>
      <c r="E29" s="16">
        <v>120</v>
      </c>
      <c r="F29" s="16">
        <v>62.5</v>
      </c>
    </row>
    <row r="30" spans="1:6" x14ac:dyDescent="0.25">
      <c r="A30" s="145"/>
      <c r="B30" s="145"/>
    </row>
    <row r="31" spans="1:6" ht="15.75" thickBot="1" x14ac:dyDescent="0.3">
      <c r="A31" s="144" t="s">
        <v>219</v>
      </c>
      <c r="B31" s="144"/>
    </row>
    <row r="32" spans="1:6" ht="15.75" thickBot="1" x14ac:dyDescent="0.3">
      <c r="A32" s="3" t="s">
        <v>136</v>
      </c>
      <c r="B32" s="9" t="s">
        <v>137</v>
      </c>
      <c r="D32" s="74" t="s">
        <v>3</v>
      </c>
      <c r="E32" s="74" t="s">
        <v>4</v>
      </c>
      <c r="F32" s="74" t="s">
        <v>5</v>
      </c>
    </row>
    <row r="33" spans="1:6" x14ac:dyDescent="0.25">
      <c r="A33" s="17" t="s">
        <v>220</v>
      </c>
      <c r="B33" s="28"/>
      <c r="D33" s="16"/>
      <c r="E33" s="16"/>
    </row>
    <row r="34" spans="1:6" x14ac:dyDescent="0.25">
      <c r="A34" s="18" t="s">
        <v>145</v>
      </c>
      <c r="B34" s="10"/>
      <c r="D34" s="16">
        <v>60.71</v>
      </c>
      <c r="E34" s="16">
        <v>60</v>
      </c>
      <c r="F34" s="16">
        <v>62.5</v>
      </c>
    </row>
    <row r="35" spans="1:6" x14ac:dyDescent="0.25">
      <c r="A35" s="145"/>
      <c r="B35" s="145"/>
    </row>
    <row r="36" spans="1:6" ht="15.75" thickBot="1" x14ac:dyDescent="0.3">
      <c r="A36" s="144" t="s">
        <v>221</v>
      </c>
      <c r="B36" s="144"/>
    </row>
    <row r="37" spans="1:6" ht="15.75" thickBot="1" x14ac:dyDescent="0.3">
      <c r="A37" s="3" t="s">
        <v>136</v>
      </c>
      <c r="B37" s="9" t="s">
        <v>137</v>
      </c>
      <c r="D37" s="74" t="s">
        <v>3</v>
      </c>
      <c r="E37" s="74" t="s">
        <v>4</v>
      </c>
      <c r="F37" s="74" t="s">
        <v>5</v>
      </c>
    </row>
    <row r="38" spans="1:6" x14ac:dyDescent="0.25">
      <c r="A38" s="17" t="s">
        <v>220</v>
      </c>
      <c r="B38" s="28"/>
      <c r="D38" s="16"/>
      <c r="E38" s="16"/>
      <c r="F38" s="16"/>
    </row>
    <row r="39" spans="1:6" x14ac:dyDescent="0.25">
      <c r="A39" s="18" t="s">
        <v>145</v>
      </c>
      <c r="B39" s="10"/>
      <c r="D39" s="16">
        <v>60.71</v>
      </c>
      <c r="E39" s="16">
        <v>60</v>
      </c>
      <c r="F39" s="16">
        <v>62.5</v>
      </c>
    </row>
    <row r="40" spans="1:6" x14ac:dyDescent="0.25">
      <c r="A40" s="145"/>
      <c r="B40" s="145"/>
    </row>
    <row r="41" spans="1:6" ht="15.75" thickBot="1" x14ac:dyDescent="0.3">
      <c r="A41" s="144" t="s">
        <v>222</v>
      </c>
      <c r="B41" s="144"/>
    </row>
    <row r="42" spans="1:6" ht="15.75" thickBot="1" x14ac:dyDescent="0.3">
      <c r="A42" s="3" t="s">
        <v>136</v>
      </c>
      <c r="B42" s="9" t="s">
        <v>137</v>
      </c>
      <c r="D42" s="74" t="s">
        <v>3</v>
      </c>
      <c r="E42" s="74" t="s">
        <v>4</v>
      </c>
      <c r="F42" s="74" t="s">
        <v>5</v>
      </c>
    </row>
    <row r="43" spans="1:6" x14ac:dyDescent="0.25">
      <c r="A43" s="17" t="s">
        <v>223</v>
      </c>
      <c r="B43" s="28"/>
      <c r="D43" s="16"/>
      <c r="E43" s="16"/>
      <c r="F43" s="16"/>
    </row>
    <row r="44" spans="1:6" x14ac:dyDescent="0.25">
      <c r="D44" s="16">
        <v>60.71</v>
      </c>
      <c r="E44" s="16">
        <v>60</v>
      </c>
      <c r="F44" s="16">
        <v>62.5</v>
      </c>
    </row>
  </sheetData>
  <mergeCells count="16">
    <mergeCell ref="A35:B35"/>
    <mergeCell ref="A36:B36"/>
    <mergeCell ref="A40:B40"/>
    <mergeCell ref="A41:B41"/>
    <mergeCell ref="A31:B31"/>
    <mergeCell ref="A1:B1"/>
    <mergeCell ref="A2:B2"/>
    <mergeCell ref="A3:B3"/>
    <mergeCell ref="A8:B8"/>
    <mergeCell ref="A9:B9"/>
    <mergeCell ref="A30:B30"/>
    <mergeCell ref="A15:B15"/>
    <mergeCell ref="A20:B20"/>
    <mergeCell ref="A21:B21"/>
    <mergeCell ref="A25:B25"/>
    <mergeCell ref="A26:B26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7"/>
  <sheetViews>
    <sheetView zoomScaleNormal="100" workbookViewId="0">
      <selection activeCell="D15" sqref="D15"/>
    </sheetView>
  </sheetViews>
  <sheetFormatPr defaultRowHeight="15" x14ac:dyDescent="0.25"/>
  <cols>
    <col min="1" max="1" width="30.7109375" customWidth="1"/>
  </cols>
  <sheetData>
    <row r="1" spans="1:5" x14ac:dyDescent="0.25">
      <c r="A1" s="1" t="s">
        <v>224</v>
      </c>
    </row>
    <row r="2" spans="1:5" x14ac:dyDescent="0.25">
      <c r="A2" s="27"/>
    </row>
    <row r="3" spans="1:5" ht="15.75" thickBot="1" x14ac:dyDescent="0.3">
      <c r="A3" s="14" t="s">
        <v>225</v>
      </c>
    </row>
    <row r="4" spans="1:5" ht="15.75" thickBot="1" x14ac:dyDescent="0.3">
      <c r="A4" s="3" t="s">
        <v>136</v>
      </c>
      <c r="C4" s="74" t="s">
        <v>3</v>
      </c>
      <c r="D4" s="74" t="s">
        <v>4</v>
      </c>
      <c r="E4" s="74" t="s">
        <v>5</v>
      </c>
    </row>
    <row r="5" spans="1:5" s="29" customFormat="1" x14ac:dyDescent="0.25">
      <c r="A5" s="17" t="s">
        <v>226</v>
      </c>
      <c r="C5" s="30"/>
      <c r="D5" s="30"/>
      <c r="E5" s="30"/>
    </row>
    <row r="6" spans="1:5" s="29" customFormat="1" x14ac:dyDescent="0.25">
      <c r="A6" s="17" t="s">
        <v>227</v>
      </c>
      <c r="C6" s="30"/>
      <c r="D6" s="30"/>
      <c r="E6" s="30"/>
    </row>
    <row r="7" spans="1:5" x14ac:dyDescent="0.25">
      <c r="A7" s="18" t="s">
        <v>145</v>
      </c>
      <c r="C7" s="30">
        <v>60.71</v>
      </c>
      <c r="D7" s="30">
        <v>100</v>
      </c>
      <c r="E7" s="30">
        <v>79.16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GSS717235 Vendor Info</vt:lpstr>
      <vt:lpstr>Chemicals</vt:lpstr>
      <vt:lpstr>Pricing - DFM</vt:lpstr>
      <vt:lpstr>DFM Facilities</vt:lpstr>
      <vt:lpstr>Pricing - DOC</vt:lpstr>
      <vt:lpstr>Pricing - DHSS</vt:lpstr>
      <vt:lpstr>Pricing - DSCYF</vt:lpstr>
      <vt:lpstr>Pricing - DOS</vt:lpstr>
      <vt:lpstr>Klenzoid</vt:lpstr>
      <vt:lpstr>'GSS717235 Vendor Info'!Print_Area</vt:lpstr>
      <vt:lpstr>'Pricing - DOC'!Print_Area</vt:lpstr>
      <vt:lpstr>'DFM Facilities'!Print_Titles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Barr, Pamela C (OMB)</dc:creator>
  <cp:lastModifiedBy>Barr, Pamela C (OMB)</cp:lastModifiedBy>
  <cp:lastPrinted>2017-05-24T15:24:47Z</cp:lastPrinted>
  <dcterms:created xsi:type="dcterms:W3CDTF">2017-05-23T20:20:59Z</dcterms:created>
  <dcterms:modified xsi:type="dcterms:W3CDTF">2017-08-14T15:01:00Z</dcterms:modified>
</cp:coreProperties>
</file>