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ate.de.us\omb\GSS\Contracting\Users\madonna.jacobs\Personal\"/>
    </mc:Choice>
  </mc:AlternateContent>
  <bookViews>
    <workbookView xWindow="390" yWindow="120" windowWidth="19140" windowHeight="6090"/>
  </bookViews>
  <sheets>
    <sheet name="Vendor Information" sheetId="14" r:id="rId1"/>
    <sheet name="Market Basket - Meats" sheetId="8" r:id="rId2"/>
    <sheet name="Market Basket - Packaged Food" sheetId="9" r:id="rId3"/>
    <sheet name="Catalogs" sheetId="10" r:id="rId4"/>
  </sheets>
  <calcPr calcId="152511" calcMode="autoNoTable" iterate="1" iterateCount="1" iterateDelta="0"/>
</workbook>
</file>

<file path=xl/calcChain.xml><?xml version="1.0" encoding="utf-8"?>
<calcChain xmlns="http://schemas.openxmlformats.org/spreadsheetml/2006/main">
  <c r="R40" i="8" l="1"/>
  <c r="R39" i="8"/>
  <c r="R38" i="8"/>
  <c r="R37" i="8"/>
  <c r="R36" i="8"/>
  <c r="R35" i="8"/>
  <c r="R34" i="8"/>
  <c r="R33" i="8"/>
  <c r="R32" i="8"/>
  <c r="R31" i="8"/>
  <c r="R30" i="8"/>
  <c r="R29" i="8"/>
  <c r="R28" i="8"/>
  <c r="R27" i="8"/>
  <c r="R26" i="8"/>
  <c r="R25" i="8"/>
  <c r="R24" i="8"/>
  <c r="R23" i="8"/>
  <c r="R22" i="8"/>
  <c r="R21" i="8"/>
  <c r="R20" i="8"/>
  <c r="R19" i="8"/>
  <c r="R18" i="8"/>
  <c r="R17" i="8"/>
  <c r="R16" i="8"/>
  <c r="R15" i="8"/>
  <c r="R14" i="8"/>
  <c r="R13" i="8"/>
  <c r="R12" i="8"/>
  <c r="R11" i="8"/>
  <c r="R10" i="8"/>
  <c r="R9" i="8"/>
  <c r="R8" i="8"/>
  <c r="R7" i="8"/>
  <c r="R6" i="8"/>
  <c r="R53" i="9"/>
  <c r="Q53" i="9" s="1"/>
  <c r="R52" i="9"/>
  <c r="Q52" i="9" s="1"/>
  <c r="R51" i="9"/>
  <c r="Q51" i="9" s="1"/>
  <c r="R50" i="9"/>
  <c r="Q50" i="9" s="1"/>
  <c r="R49" i="9"/>
  <c r="Q49" i="9" s="1"/>
  <c r="R48" i="9"/>
  <c r="Q48" i="9" s="1"/>
  <c r="R47" i="9"/>
  <c r="Q47" i="9" s="1"/>
  <c r="R46" i="9"/>
  <c r="Q46" i="9" s="1"/>
  <c r="R45" i="9"/>
  <c r="Q45" i="9" s="1"/>
  <c r="R44" i="9"/>
  <c r="Q44" i="9" s="1"/>
  <c r="R43" i="9"/>
  <c r="Q43" i="9" s="1"/>
  <c r="R42" i="9"/>
  <c r="Q42" i="9" s="1"/>
  <c r="R41" i="9"/>
  <c r="Q41" i="9" s="1"/>
  <c r="R40" i="9"/>
  <c r="Q40" i="9" s="1"/>
  <c r="R39" i="9"/>
  <c r="Q39" i="9" s="1"/>
  <c r="R38" i="9"/>
  <c r="Q38" i="9" s="1"/>
  <c r="R37" i="9"/>
  <c r="Q37" i="9" s="1"/>
  <c r="R36" i="9"/>
  <c r="Q36" i="9" s="1"/>
  <c r="R35" i="9"/>
  <c r="Q35" i="9" s="1"/>
  <c r="R34" i="9"/>
  <c r="Q34" i="9" s="1"/>
  <c r="R33" i="9"/>
  <c r="Q33" i="9" s="1"/>
  <c r="R32" i="9"/>
  <c r="Q32" i="9" s="1"/>
  <c r="R31" i="9"/>
  <c r="Q31" i="9" s="1"/>
  <c r="R30" i="9"/>
  <c r="Q30" i="9" s="1"/>
  <c r="R29" i="9"/>
  <c r="Q29" i="9" s="1"/>
  <c r="R28" i="9"/>
  <c r="Q28" i="9" s="1"/>
  <c r="R27" i="9"/>
  <c r="Q27" i="9" s="1"/>
  <c r="R26" i="9"/>
  <c r="Q26" i="9" s="1"/>
  <c r="R25" i="9"/>
  <c r="Q25" i="9" s="1"/>
  <c r="R24" i="9"/>
  <c r="Q24" i="9" s="1"/>
  <c r="R23" i="9"/>
  <c r="Q23" i="9" s="1"/>
  <c r="R22" i="9"/>
  <c r="Q22" i="9" s="1"/>
  <c r="R21" i="9"/>
  <c r="Q21" i="9" s="1"/>
  <c r="R20" i="9"/>
  <c r="Q20" i="9" s="1"/>
  <c r="R19" i="9"/>
  <c r="Q19" i="9" s="1"/>
  <c r="R18" i="9"/>
  <c r="Q18" i="9" s="1"/>
  <c r="R17" i="9"/>
  <c r="Q17" i="9" s="1"/>
  <c r="R16" i="9"/>
  <c r="Q16" i="9" s="1"/>
  <c r="R15" i="9"/>
  <c r="Q15" i="9" s="1"/>
  <c r="R14" i="9"/>
  <c r="Q14" i="9" s="1"/>
  <c r="R13" i="9"/>
  <c r="Q13" i="9" s="1"/>
  <c r="R12" i="9"/>
  <c r="Q12" i="9" s="1"/>
  <c r="R11" i="9"/>
  <c r="Q11" i="9" s="1"/>
  <c r="R10" i="9"/>
  <c r="Q10" i="9" s="1"/>
  <c r="R9" i="9"/>
  <c r="Q9" i="9" s="1"/>
  <c r="R8" i="9"/>
  <c r="Q8" i="9" s="1"/>
  <c r="R7" i="9"/>
  <c r="Q7" i="9" s="1"/>
  <c r="R6" i="9"/>
  <c r="Q6" i="9" s="1"/>
  <c r="R5" i="9"/>
  <c r="Q5" i="9" s="1"/>
  <c r="J53" i="9"/>
  <c r="J52" i="9"/>
  <c r="J51" i="9"/>
  <c r="J49" i="9"/>
  <c r="J47" i="9"/>
  <c r="J46" i="9"/>
  <c r="J45" i="9"/>
  <c r="J44" i="9"/>
  <c r="J43" i="9"/>
  <c r="J42" i="9"/>
  <c r="J41" i="9"/>
  <c r="J40" i="9"/>
  <c r="J39" i="9"/>
  <c r="J36" i="9"/>
  <c r="J35" i="9"/>
  <c r="J34" i="9"/>
  <c r="J33" i="9"/>
  <c r="J32" i="9"/>
  <c r="J31" i="9"/>
  <c r="J29" i="9"/>
  <c r="J28" i="9"/>
  <c r="J27" i="9"/>
  <c r="J25" i="9"/>
  <c r="J24" i="9"/>
  <c r="J23" i="9"/>
  <c r="J22" i="9"/>
  <c r="J21" i="9"/>
  <c r="J20" i="9"/>
  <c r="J19" i="9"/>
  <c r="J18" i="9"/>
  <c r="J17" i="9"/>
  <c r="J16" i="9"/>
  <c r="J15" i="9"/>
  <c r="J14" i="9"/>
  <c r="J13" i="9"/>
  <c r="J11" i="9"/>
  <c r="J10" i="9"/>
  <c r="J9" i="9"/>
  <c r="J8" i="9"/>
  <c r="J6" i="9"/>
</calcChain>
</file>

<file path=xl/comments1.xml><?xml version="1.0" encoding="utf-8"?>
<comments xmlns="http://schemas.openxmlformats.org/spreadsheetml/2006/main">
  <authors>
    <author>David</author>
  </authors>
  <commentList>
    <comment ref="M38" authorId="0" shapeId="0">
      <text>
        <r>
          <rPr>
            <b/>
            <sz val="9"/>
            <color indexed="81"/>
            <rFont val="Tahoma"/>
            <family val="2"/>
          </rPr>
          <t>David:</t>
        </r>
        <r>
          <rPr>
            <sz val="9"/>
            <color indexed="81"/>
            <rFont val="Tahoma"/>
            <family val="2"/>
          </rPr>
          <t xml:space="preserve">
</t>
        </r>
      </text>
    </comment>
  </commentList>
</comments>
</file>

<file path=xl/sharedStrings.xml><?xml version="1.0" encoding="utf-8"?>
<sst xmlns="http://schemas.openxmlformats.org/spreadsheetml/2006/main" count="1097" uniqueCount="675">
  <si>
    <t>Good Source Solutions, Inc.</t>
  </si>
  <si>
    <t>Sysco Eastern Maryland</t>
  </si>
  <si>
    <t>GSS15728-FOOD_PROD, Food Products and Services</t>
  </si>
  <si>
    <t>Item Number</t>
  </si>
  <si>
    <t>Item Description</t>
  </si>
  <si>
    <t>Preferred Pack Size</t>
  </si>
  <si>
    <t>PreferredCase Quantity</t>
  </si>
  <si>
    <t>Brand/ Manufacturer</t>
  </si>
  <si>
    <t>Manufacturer Item Number</t>
  </si>
  <si>
    <t>Pack Size</t>
  </si>
  <si>
    <t>Case Quantity</t>
  </si>
  <si>
    <t>Each Bid Price ($)</t>
  </si>
  <si>
    <t>Case Bid Price ($)</t>
  </si>
  <si>
    <r>
      <rPr>
        <b/>
        <sz val="10"/>
        <rFont val="Arial"/>
        <family val="2"/>
      </rPr>
      <t>Apples, Sliced</t>
    </r>
    <r>
      <rPr>
        <sz val="10"/>
        <rFont val="Arial"/>
        <family val="2"/>
      </rPr>
      <t>, Heavy pack without syrup, Minimum drained weight 96OZ, Plastic containers, Pouches and boxes acceptable.</t>
    </r>
  </si>
  <si>
    <t>#10 CAN</t>
  </si>
  <si>
    <r>
      <rPr>
        <b/>
        <sz val="10"/>
        <rFont val="Arial"/>
        <family val="2"/>
      </rPr>
      <t>Applesauce, Unsweetened</t>
    </r>
    <r>
      <rPr>
        <sz val="10"/>
        <rFont val="Arial"/>
        <family val="2"/>
      </rPr>
      <t>, Plastic containers, Pouches and boxes acceptable.</t>
    </r>
  </si>
  <si>
    <r>
      <rPr>
        <b/>
        <sz val="10"/>
        <rFont val="Arial"/>
        <family val="2"/>
      </rPr>
      <t>Beans, Green</t>
    </r>
    <r>
      <rPr>
        <sz val="10"/>
        <rFont val="Arial"/>
        <family val="2"/>
      </rPr>
      <t>, Cut fancy.</t>
    </r>
  </si>
  <si>
    <r>
      <rPr>
        <b/>
        <sz val="10"/>
        <rFont val="Arial"/>
        <family val="2"/>
      </rPr>
      <t>Beans, Navy</t>
    </r>
    <r>
      <rPr>
        <sz val="10"/>
        <rFont val="Arial"/>
        <family val="2"/>
      </rPr>
      <t>, Dry.</t>
    </r>
  </si>
  <si>
    <t>20 LB</t>
  </si>
  <si>
    <r>
      <rPr>
        <b/>
        <sz val="10"/>
        <rFont val="Arial"/>
        <family val="2"/>
      </rPr>
      <t>Beans, Pinto</t>
    </r>
    <r>
      <rPr>
        <sz val="10"/>
        <rFont val="Arial"/>
        <family val="2"/>
      </rPr>
      <t>, Dry.</t>
    </r>
  </si>
  <si>
    <r>
      <rPr>
        <b/>
        <sz val="10"/>
        <rFont val="Arial"/>
        <family val="2"/>
      </rPr>
      <t>Beans, Wax</t>
    </r>
    <r>
      <rPr>
        <sz val="10"/>
        <rFont val="Arial"/>
        <family val="2"/>
      </rPr>
      <t>, Cut 1/2" - 3/4" Round, Size 5 or smaller, Minimum drained weight 60OZ.</t>
    </r>
  </si>
  <si>
    <t>Brussels Sprouts</t>
  </si>
  <si>
    <t>2 LB</t>
  </si>
  <si>
    <r>
      <rPr>
        <b/>
        <sz val="10"/>
        <rFont val="Arial"/>
        <family val="2"/>
      </rPr>
      <t>Cake Mix, Yellow</t>
    </r>
    <r>
      <rPr>
        <sz val="10"/>
        <rFont val="Arial"/>
        <family val="2"/>
      </rPr>
      <t>, Add Water Only, Yield one full sheet cake, General Mills, Pillsbury or approved equal.</t>
    </r>
  </si>
  <si>
    <t>5 LB</t>
  </si>
  <si>
    <r>
      <rPr>
        <b/>
        <sz val="10"/>
        <rFont val="Arial"/>
        <family val="2"/>
      </rPr>
      <t>Cereal, Bran Flakes</t>
    </r>
    <r>
      <rPr>
        <sz val="10"/>
        <rFont val="Arial"/>
        <family val="2"/>
      </rPr>
      <t>, Bulk.</t>
    </r>
  </si>
  <si>
    <t>16 OZ</t>
  </si>
  <si>
    <r>
      <rPr>
        <b/>
        <sz val="10"/>
        <rFont val="Arial"/>
        <family val="2"/>
      </rPr>
      <t>Cereal, Corn Flakes</t>
    </r>
    <r>
      <rPr>
        <sz val="10"/>
        <rFont val="Arial"/>
        <family val="2"/>
      </rPr>
      <t>, Bulk.</t>
    </r>
  </si>
  <si>
    <r>
      <rPr>
        <b/>
        <sz val="10"/>
        <rFont val="Arial"/>
        <family val="2"/>
      </rPr>
      <t>Cereal, Toasted oats</t>
    </r>
    <r>
      <rPr>
        <sz val="10"/>
        <rFont val="Arial"/>
        <family val="2"/>
      </rPr>
      <t>, Bulk.</t>
    </r>
  </si>
  <si>
    <r>
      <rPr>
        <b/>
        <sz val="10"/>
        <rFont val="Arial"/>
        <family val="2"/>
      </rPr>
      <t>Cheese, Parmesan</t>
    </r>
    <r>
      <rPr>
        <sz val="10"/>
        <rFont val="Arial"/>
        <family val="2"/>
      </rPr>
      <t>, Grated coarse, Non-refrigerated.</t>
    </r>
  </si>
  <si>
    <t>1 LB</t>
  </si>
  <si>
    <r>
      <rPr>
        <b/>
        <sz val="10"/>
        <rFont val="Arial"/>
        <family val="2"/>
      </rPr>
      <t>Cheese, Pizza</t>
    </r>
    <r>
      <rPr>
        <sz val="10"/>
        <rFont val="Arial"/>
        <family val="2"/>
      </rPr>
      <t>, Round 5 Bulk.</t>
    </r>
  </si>
  <si>
    <t>5 OZ</t>
  </si>
  <si>
    <r>
      <rPr>
        <b/>
        <sz val="10"/>
        <rFont val="Arial"/>
        <family val="2"/>
      </rPr>
      <t>Cheese, Sauce</t>
    </r>
    <r>
      <rPr>
        <sz val="10"/>
        <rFont val="Arial"/>
        <family val="2"/>
      </rPr>
      <t>, Mild, Cheddar, Ready to serve.</t>
    </r>
  </si>
  <si>
    <t>Collard Greens</t>
  </si>
  <si>
    <t>3 LB</t>
  </si>
  <si>
    <r>
      <rPr>
        <b/>
        <sz val="10"/>
        <rFont val="Arial"/>
        <family val="2"/>
      </rPr>
      <t>Complete Protein Meal</t>
    </r>
    <r>
      <rPr>
        <sz val="10"/>
        <rFont val="Arial"/>
        <family val="2"/>
      </rPr>
      <t>, Ala-King.</t>
    </r>
  </si>
  <si>
    <t>EA</t>
  </si>
  <si>
    <r>
      <rPr>
        <b/>
        <sz val="10"/>
        <rFont val="Arial"/>
        <family val="2"/>
      </rPr>
      <t>Corn</t>
    </r>
    <r>
      <rPr>
        <sz val="10"/>
        <rFont val="Arial"/>
        <family val="2"/>
      </rPr>
      <t>, Whole kernel, In poly bag.</t>
    </r>
  </si>
  <si>
    <r>
      <rPr>
        <b/>
        <sz val="10"/>
        <rFont val="Arial"/>
        <family val="2"/>
      </rPr>
      <t>Entrée, Chicken and Dumpling</t>
    </r>
    <r>
      <rPr>
        <sz val="10"/>
        <rFont val="Arial"/>
        <family val="2"/>
      </rPr>
      <t xml:space="preserve"> </t>
    </r>
  </si>
  <si>
    <t>95 OZ</t>
  </si>
  <si>
    <t>Entrée, Vegetable Lasagna</t>
  </si>
  <si>
    <t>6 LB</t>
  </si>
  <si>
    <r>
      <rPr>
        <b/>
        <sz val="10"/>
        <rFont val="Arial"/>
        <family val="2"/>
      </rPr>
      <t>Flour</t>
    </r>
    <r>
      <rPr>
        <sz val="10"/>
        <rFont val="Arial"/>
        <family val="2"/>
      </rPr>
      <t>, All purpose, gold Medal, Pillsbury or approved equal.</t>
    </r>
  </si>
  <si>
    <t>25 LB BG</t>
  </si>
  <si>
    <r>
      <rPr>
        <b/>
        <sz val="10"/>
        <rFont val="Arial"/>
        <family val="2"/>
      </rPr>
      <t>Jelly</t>
    </r>
    <r>
      <rPr>
        <sz val="10"/>
        <rFont val="Arial"/>
        <family val="2"/>
      </rPr>
      <t>, Assorted, Individual packets, Fancy, Kraft, Smuckers or approved equal.</t>
    </r>
  </si>
  <si>
    <t>.5 OZ</t>
  </si>
  <si>
    <r>
      <rPr>
        <b/>
        <sz val="10"/>
        <rFont val="Arial"/>
        <family val="2"/>
      </rPr>
      <t>Juice, Prune</t>
    </r>
    <r>
      <rPr>
        <sz val="10"/>
        <rFont val="Arial"/>
        <family val="2"/>
      </rPr>
      <t>, Unsweetened, 100% Prune Juice pack, No cans, only plastic bottles or boxes.</t>
    </r>
  </si>
  <si>
    <t>46 OZ</t>
  </si>
  <si>
    <r>
      <rPr>
        <b/>
        <sz val="10"/>
        <rFont val="Arial"/>
        <family val="2"/>
      </rPr>
      <t>Ketchup</t>
    </r>
    <r>
      <rPr>
        <sz val="10"/>
        <rFont val="Arial"/>
        <family val="2"/>
      </rPr>
      <t>, Tomato, Hunts or approved equal.</t>
    </r>
  </si>
  <si>
    <r>
      <rPr>
        <b/>
        <sz val="10"/>
        <rFont val="Arial"/>
        <family val="2"/>
      </rPr>
      <t>Macaroni</t>
    </r>
    <r>
      <rPr>
        <sz val="10"/>
        <rFont val="Arial"/>
        <family val="2"/>
      </rPr>
      <t>, Elbow, Enriched, 100% Semolina.</t>
    </r>
  </si>
  <si>
    <r>
      <rPr>
        <b/>
        <sz val="10"/>
        <rFont val="Arial"/>
        <family val="2"/>
      </rPr>
      <t>Maple Syrup</t>
    </r>
    <r>
      <rPr>
        <sz val="10"/>
        <rFont val="Arial"/>
        <family val="2"/>
      </rPr>
      <t>, Packets</t>
    </r>
  </si>
  <si>
    <t>1.5 OZ</t>
  </si>
  <si>
    <r>
      <rPr>
        <b/>
        <sz val="10"/>
        <rFont val="Arial"/>
        <family val="2"/>
      </rPr>
      <t>Mayonnaise</t>
    </r>
    <r>
      <rPr>
        <sz val="10"/>
        <rFont val="Arial"/>
        <family val="2"/>
      </rPr>
      <t>, Plastic screw top with lid, Kraft, Hellmans or Approved Equal.</t>
    </r>
  </si>
  <si>
    <t>1 GAL</t>
  </si>
  <si>
    <r>
      <rPr>
        <b/>
        <sz val="10"/>
        <rFont val="Arial"/>
        <family val="2"/>
      </rPr>
      <t>Milk</t>
    </r>
    <r>
      <rPr>
        <sz val="10"/>
        <rFont val="Arial"/>
        <family val="2"/>
      </rPr>
      <t>, 2%, Thickened, Nectar-like.MILK, 2%, THICKENED, NECTAR LIKE</t>
    </r>
  </si>
  <si>
    <t>8 OZ</t>
  </si>
  <si>
    <r>
      <rPr>
        <b/>
        <sz val="10"/>
        <rFont val="Arial"/>
        <family val="2"/>
      </rPr>
      <t>Milk</t>
    </r>
    <r>
      <rPr>
        <sz val="10"/>
        <rFont val="Arial"/>
        <family val="2"/>
      </rPr>
      <t>, Thickened, Honey cons, 2%.</t>
    </r>
  </si>
  <si>
    <r>
      <rPr>
        <b/>
        <sz val="10"/>
        <rFont val="Arial"/>
        <family val="2"/>
      </rPr>
      <t>Peanut Butter</t>
    </r>
    <r>
      <rPr>
        <sz val="10"/>
        <rFont val="Arial"/>
        <family val="2"/>
      </rPr>
      <t>, Creamy, Plastic containers with lid.</t>
    </r>
  </si>
  <si>
    <t>#5 CAN</t>
  </si>
  <si>
    <t>Peas and Carrots</t>
  </si>
  <si>
    <t xml:space="preserve">20 LB </t>
  </si>
  <si>
    <r>
      <rPr>
        <b/>
        <sz val="10"/>
        <rFont val="Arial"/>
        <family val="2"/>
      </rPr>
      <t>Peas, Sweet</t>
    </r>
    <r>
      <rPr>
        <sz val="10"/>
        <rFont val="Arial"/>
        <family val="2"/>
      </rPr>
      <t>, Size 1-4, Minimum drained weight 105OZ.</t>
    </r>
  </si>
  <si>
    <r>
      <rPr>
        <b/>
        <sz val="10"/>
        <rFont val="Arial"/>
        <family val="2"/>
      </rPr>
      <t>Peppers</t>
    </r>
    <r>
      <rPr>
        <sz val="10"/>
        <rFont val="Arial"/>
        <family val="2"/>
      </rPr>
      <t>, Stuffed.</t>
    </r>
  </si>
  <si>
    <t>10 LB</t>
  </si>
  <si>
    <r>
      <rPr>
        <b/>
        <sz val="10"/>
        <rFont val="Arial"/>
        <family val="2"/>
      </rPr>
      <t>Pie, Pumpkin</t>
    </r>
    <r>
      <rPr>
        <sz val="10"/>
        <rFont val="Arial"/>
        <family val="2"/>
      </rPr>
      <t>, 10 Inch.</t>
    </r>
  </si>
  <si>
    <t>27 OZ</t>
  </si>
  <si>
    <r>
      <rPr>
        <b/>
        <sz val="10"/>
        <rFont val="Arial"/>
        <family val="2"/>
      </rPr>
      <t>Potatoes</t>
    </r>
    <r>
      <rPr>
        <sz val="10"/>
        <rFont val="Arial"/>
        <family val="2"/>
      </rPr>
      <t>, Dehydrated, Sliced, Basic Americn Foods, Idahoan or approved equal.</t>
    </r>
  </si>
  <si>
    <t>25 LB</t>
  </si>
  <si>
    <r>
      <rPr>
        <b/>
        <sz val="10"/>
        <rFont val="Arial"/>
        <family val="2"/>
      </rPr>
      <t>Pudding Mix, Chocolate</t>
    </r>
    <r>
      <rPr>
        <sz val="10"/>
        <rFont val="Arial"/>
        <family val="2"/>
      </rPr>
      <t>, Instant, Sunshine brand or approved equal.</t>
    </r>
  </si>
  <si>
    <r>
      <rPr>
        <b/>
        <sz val="10"/>
        <rFont val="Arial"/>
        <family val="2"/>
      </rPr>
      <t>Rice</t>
    </r>
    <r>
      <rPr>
        <sz val="10"/>
        <rFont val="Arial"/>
        <family val="2"/>
      </rPr>
      <t>, Milled, Extra Fancy, Parboiled, Long Grain.</t>
    </r>
  </si>
  <si>
    <r>
      <rPr>
        <b/>
        <sz val="10"/>
        <rFont val="Arial"/>
        <family val="2"/>
      </rPr>
      <t>Soup Base, Beef</t>
    </r>
    <r>
      <rPr>
        <sz val="10"/>
        <rFont val="Arial"/>
        <family val="2"/>
      </rPr>
      <t>, Low Sodium.</t>
    </r>
  </si>
  <si>
    <t>25 LBS</t>
  </si>
  <si>
    <r>
      <rPr>
        <b/>
        <sz val="10"/>
        <rFont val="Arial"/>
        <family val="2"/>
      </rPr>
      <t>Soup Base, Chicken</t>
    </r>
    <r>
      <rPr>
        <sz val="10"/>
        <rFont val="Arial"/>
        <family val="2"/>
      </rPr>
      <t>, Low Sodium.</t>
    </r>
  </si>
  <si>
    <t>Soup, Manhattan Clam Chowder</t>
  </si>
  <si>
    <t>51 OZ</t>
  </si>
  <si>
    <r>
      <rPr>
        <b/>
        <sz val="10"/>
        <rFont val="Arial"/>
        <family val="2"/>
      </rPr>
      <t>Soup, Tomato</t>
    </r>
    <r>
      <rPr>
        <sz val="10"/>
        <rFont val="Arial"/>
        <family val="2"/>
      </rPr>
      <t>, Condensed.</t>
    </r>
  </si>
  <si>
    <r>
      <rPr>
        <b/>
        <sz val="10"/>
        <rFont val="Arial"/>
        <family val="2"/>
      </rPr>
      <t>Spaghetti</t>
    </r>
    <r>
      <rPr>
        <sz val="10"/>
        <rFont val="Arial"/>
        <family val="2"/>
      </rPr>
      <t>, Cut thin, 100% semolina.</t>
    </r>
  </si>
  <si>
    <r>
      <rPr>
        <b/>
        <sz val="10"/>
        <rFont val="Arial"/>
        <family val="2"/>
      </rPr>
      <t>Spinach</t>
    </r>
    <r>
      <rPr>
        <sz val="10"/>
        <rFont val="Arial"/>
        <family val="2"/>
      </rPr>
      <t>, Chopped.</t>
    </r>
  </si>
  <si>
    <r>
      <rPr>
        <b/>
        <sz val="10"/>
        <rFont val="Arial"/>
        <family val="2"/>
      </rPr>
      <t>Sugar</t>
    </r>
    <r>
      <rPr>
        <sz val="10"/>
        <rFont val="Arial"/>
        <family val="2"/>
      </rPr>
      <t>, Granulated fine, Multi-wall paper bag.</t>
    </r>
  </si>
  <si>
    <t>50 LB</t>
  </si>
  <si>
    <r>
      <rPr>
        <b/>
        <sz val="10"/>
        <rFont val="Arial"/>
        <family val="2"/>
      </rPr>
      <t>Sugar</t>
    </r>
    <r>
      <rPr>
        <sz val="10"/>
        <rFont val="Arial"/>
        <family val="2"/>
      </rPr>
      <t>, Granulated refined, Packets, Domino or Approved Equal</t>
    </r>
  </si>
  <si>
    <t>1 EA</t>
  </si>
  <si>
    <r>
      <rPr>
        <b/>
        <sz val="10"/>
        <rFont val="Arial"/>
        <family val="2"/>
      </rPr>
      <t>Supplement Shake</t>
    </r>
    <r>
      <rPr>
        <sz val="10"/>
        <rFont val="Arial"/>
        <family val="2"/>
      </rPr>
      <t>, Vanilla, Mighty Shake or Approved Equal</t>
    </r>
  </si>
  <si>
    <t>4 OZ</t>
  </si>
  <si>
    <r>
      <rPr>
        <b/>
        <sz val="10"/>
        <rFont val="Arial"/>
        <family val="2"/>
      </rPr>
      <t>Tomato Puree</t>
    </r>
    <r>
      <rPr>
        <sz val="10"/>
        <rFont val="Arial"/>
        <family val="2"/>
      </rPr>
      <t>, Heavy Concentration, Minimum 12% Natural Tomato Soluble Solids, Specific Gravity 1.045, Minimum Net Weight 6LB 9OZ Approximate.</t>
    </r>
  </si>
  <si>
    <r>
      <rPr>
        <b/>
        <sz val="10"/>
        <rFont val="Arial"/>
        <family val="2"/>
      </rPr>
      <t>Tomato Salsa</t>
    </r>
    <r>
      <rPr>
        <sz val="10"/>
        <rFont val="Arial"/>
        <family val="2"/>
      </rPr>
      <t>, Diced.</t>
    </r>
  </si>
  <si>
    <r>
      <rPr>
        <b/>
        <sz val="10"/>
        <rFont val="Arial"/>
        <family val="2"/>
      </rPr>
      <t>Tomato, Whole</t>
    </r>
    <r>
      <rPr>
        <sz val="10"/>
        <rFont val="Arial"/>
        <family val="2"/>
      </rPr>
      <t>, Heavy Concentration, Min 12% Natural Tomato Soluble Solids, Specific Gravity 1.045, Minimum Net Weight 6LB 9OZ Approximate.</t>
    </r>
  </si>
  <si>
    <r>
      <rPr>
        <b/>
        <sz val="10"/>
        <rFont val="Arial"/>
        <family val="2"/>
      </rPr>
      <t>Whipped Topping</t>
    </r>
    <r>
      <rPr>
        <sz val="10"/>
        <rFont val="Arial"/>
        <family val="2"/>
      </rPr>
      <t>, In ready to use bags.</t>
    </r>
  </si>
  <si>
    <t>Meat Market Basket</t>
  </si>
  <si>
    <t>Preferred Case Quantity</t>
  </si>
  <si>
    <r>
      <rPr>
        <b/>
        <sz val="10"/>
        <rFont val="Arial"/>
        <family val="2"/>
      </rPr>
      <t>Bacon</t>
    </r>
    <r>
      <rPr>
        <sz val="10"/>
        <rFont val="Arial"/>
        <family val="2"/>
      </rPr>
      <t>, #1 Quality, IMP#539, Layout package only, 18-22 slices per LB.</t>
    </r>
  </si>
  <si>
    <t>15 LB</t>
  </si>
  <si>
    <r>
      <rPr>
        <b/>
        <sz val="10"/>
        <rFont val="Arial"/>
        <family val="2"/>
      </rPr>
      <t>Beef, Cubes</t>
    </r>
    <r>
      <rPr>
        <sz val="10"/>
        <rFont val="Arial"/>
        <family val="2"/>
      </rPr>
      <t xml:space="preserve">, for Stewing, Equal to USDA Select or higher IMP#135A, Frozen only 3/4" - 1.5" cubes,  Fat trimmed lean not to exceed 20%, all gristle and connective tissue removed, to be uniform in size and shape, inside NSF approved boxes.  </t>
    </r>
  </si>
  <si>
    <r>
      <rPr>
        <b/>
        <sz val="10"/>
        <rFont val="Arial"/>
        <family val="2"/>
      </rPr>
      <t>Beef, Frankfurters</t>
    </r>
    <r>
      <rPr>
        <sz val="10"/>
        <rFont val="Arial"/>
        <family val="2"/>
      </rPr>
      <t xml:space="preserve">, All Beef, IMP#804, Skinless beef, water, corn syrup solids, salt, seasoning, spices, sodium erythrobate and sodium nitrate, fresh or frozen. </t>
    </r>
  </si>
  <si>
    <r>
      <rPr>
        <b/>
        <sz val="10"/>
        <rFont val="Arial"/>
        <family val="2"/>
      </rPr>
      <t>Beef, Ground Patties</t>
    </r>
    <r>
      <rPr>
        <sz val="10"/>
        <rFont val="Arial"/>
        <family val="2"/>
      </rPr>
      <t xml:space="preserve">, 4 OZ, IMP#136, final grind to go through 1/8" plate, fat content to be within 15-20%, no heart meat or esophagus (weasand), shall not contain added water, binders, or extenders, frozen only, packed in polyethelene bags or cellulose tube. </t>
    </r>
  </si>
  <si>
    <r>
      <rPr>
        <b/>
        <sz val="10"/>
        <rFont val="Arial"/>
        <family val="2"/>
      </rPr>
      <t>Beef, Patty</t>
    </r>
    <r>
      <rPr>
        <sz val="10"/>
        <rFont val="Arial"/>
        <family val="2"/>
      </rPr>
      <t>, Charbroiled, 3 OZ, Pre-cooked.</t>
    </r>
  </si>
  <si>
    <r>
      <rPr>
        <b/>
        <sz val="10"/>
        <color indexed="8"/>
        <rFont val="Arial"/>
        <family val="2"/>
      </rPr>
      <t>Beef, Rib</t>
    </r>
    <r>
      <rPr>
        <sz val="10"/>
        <color indexed="8"/>
        <rFont val="Arial"/>
        <family val="2"/>
      </rPr>
      <t xml:space="preserve">, All beef, St. Louis Style, boneless, stamped in rib shape. Shall contain USDA inspected beef; blended and spiced under federal regulations, packed frozen, box lined with 3 mil. Polyethylene, a length that can be readily and easily secured. </t>
    </r>
  </si>
  <si>
    <r>
      <rPr>
        <b/>
        <sz val="10"/>
        <color indexed="8"/>
        <rFont val="Arial"/>
        <family val="2"/>
      </rPr>
      <t>Beef, Steak Sandwich</t>
    </r>
    <r>
      <rPr>
        <sz val="10"/>
        <color indexed="8"/>
        <rFont val="Arial"/>
        <family val="2"/>
      </rPr>
      <t xml:space="preserve">, prepared from boneless beef, 80/20 ground beef, flaked, chopped, formed and wafer sliced, frozen, each steak shall consist of four thin slices weighing approximately 1 OZ each, for a 4 OZ steak, slices shall be approximately 4.75” x 7.5”, the flaking, chopping, forming and slicing process shall be in compliance with FSIS Regulations and shall produce steaks, which are moderately fine textured, no more than a minor amount of green/brown/gray rings shall be present, steaks shall be packaged with paper separators between each steak, pack box, lined with 3 mil. Polyethylene, a length that can be readily and easily secured, inside NSF approved cartons. </t>
    </r>
  </si>
  <si>
    <r>
      <rPr>
        <b/>
        <sz val="10"/>
        <color indexed="8"/>
        <rFont val="Arial"/>
        <family val="2"/>
      </rPr>
      <t>Chicken, Patty</t>
    </r>
    <r>
      <rPr>
        <sz val="10"/>
        <color indexed="8"/>
        <rFont val="Arial"/>
        <family val="2"/>
      </rPr>
      <t>, Breaded, Reduced Sodium Chicken Patties, Oven ready, Fully cooked and breaded, 4-ounce round patty/portion, Chicken breast meat seasoned with zesty poultry seasonings including buttermilk, garlic and onion, Sodium not to exceed 271 mg per portion, Breading not to exceed 30%, Less than 13% VPP. Must be trans fat free. Plate coverage to be at least 4" diameter. No TVP, MSG, HVP, poultry skin, organ meat or artificial flavors and May not contain; thigh, first, second and third wing portion, leg meat portions, neck meat, giblets and kidneys from cooked fowl carcasses cannot be used to prepare chicken patty. individually quick frozen. Packed lined with 3 mil. Polyethylene, a length that can be readily and easily secured, polyethylene packages, inside NSF approved cartons.</t>
    </r>
  </si>
  <si>
    <r>
      <rPr>
        <b/>
        <sz val="10"/>
        <color indexed="8"/>
        <rFont val="Arial"/>
        <family val="2"/>
      </rPr>
      <t>Fish, Breaded, Whole Pollock</t>
    </r>
    <r>
      <rPr>
        <sz val="10"/>
        <color indexed="8"/>
        <rFont val="Arial"/>
        <family val="2"/>
      </rPr>
      <t xml:space="preserve">, minced not acceptable, 4 oz. breaded, rectangular shape, oven ready pre-cooked, 2.5 oz fish: 1.5 oz breading, frozen, Packed in 3 mil. Polyethylene bags, a length that can be readily and easily secured, inside NSF approved cartons. </t>
    </r>
  </si>
  <si>
    <r>
      <rPr>
        <b/>
        <sz val="10"/>
        <color indexed="8"/>
        <rFont val="Arial"/>
        <family val="2"/>
      </rPr>
      <t>Cheese, American</t>
    </r>
    <r>
      <rPr>
        <sz val="10"/>
        <color indexed="8"/>
        <rFont val="Arial"/>
        <family val="2"/>
      </rPr>
      <t xml:space="preserve">, Sliced - Pasteurized and processed, white or yellow; 160 staggered slices, 5 lb loaf, wrapped in polyethylene, inside NSF approved cartons. </t>
    </r>
  </si>
  <si>
    <r>
      <rPr>
        <b/>
        <sz val="10"/>
        <rFont val="Arial"/>
        <family val="2"/>
      </rPr>
      <t>Chicken, Breast</t>
    </r>
    <r>
      <rPr>
        <sz val="10"/>
        <rFont val="Arial"/>
        <family val="2"/>
      </rPr>
      <t>, Split, 6 OZ., skinless, trimmed and split, individually quick frozen.</t>
    </r>
  </si>
  <si>
    <t>9 LB</t>
  </si>
  <si>
    <r>
      <rPr>
        <b/>
        <sz val="10"/>
        <rFont val="Arial"/>
        <family val="2"/>
      </rPr>
      <t>Chicken, Whole Legs</t>
    </r>
    <r>
      <rPr>
        <sz val="10"/>
        <rFont val="Arial"/>
        <family val="2"/>
      </rPr>
      <t>, No Back 6-7 OZ, individually quick frozen.</t>
    </r>
  </si>
  <si>
    <t>19 LB</t>
  </si>
  <si>
    <r>
      <rPr>
        <b/>
        <sz val="10"/>
        <rFont val="Arial"/>
        <family val="2"/>
      </rPr>
      <t>Chicken, Diced</t>
    </r>
    <r>
      <rPr>
        <sz val="10"/>
        <rFont val="Arial"/>
        <family val="2"/>
      </rPr>
      <t>, White meat only, Cooked and unmarinated, No bones or cartilage, 1/2" pieces.</t>
    </r>
  </si>
  <si>
    <r>
      <rPr>
        <b/>
        <sz val="10"/>
        <rFont val="Arial"/>
        <family val="2"/>
      </rPr>
      <t>Chicken, Tenderloins</t>
    </r>
    <r>
      <rPr>
        <sz val="10"/>
        <rFont val="Arial"/>
        <family val="2"/>
      </rPr>
      <t>, Must be bakeable only.</t>
    </r>
  </si>
  <si>
    <r>
      <rPr>
        <b/>
        <sz val="10"/>
        <color indexed="8"/>
        <rFont val="Arial"/>
        <family val="2"/>
      </rPr>
      <t>Bologna, Chicken</t>
    </r>
    <r>
      <rPr>
        <sz val="10"/>
        <color indexed="8"/>
        <rFont val="Arial"/>
        <family val="2"/>
      </rPr>
      <t>, USDA inspected chicken, reduced sodium, sodium not to exceed 180 mg per 2 OZ portion, Spiced and blended in accordance with Federal regulations; 10% maximum fat content; no cereal, extenders, fillers or dry milk, polyethylene packages, inside NSF approved cartons.</t>
    </r>
  </si>
  <si>
    <r>
      <rPr>
        <b/>
        <sz val="10"/>
        <color indexed="8"/>
        <rFont val="Arial"/>
        <family val="2"/>
      </rPr>
      <t>Sausage, Chicken</t>
    </r>
    <r>
      <rPr>
        <sz val="10"/>
        <color indexed="8"/>
        <rFont val="Arial"/>
        <family val="2"/>
      </rPr>
      <t>, reduced sodium, USDA inspected chicken, Reduced Sodium Chicken Link, processed, blended, and spiced under federal regulations, 22% maximum of fat content, contains no pork or port products, 4oz frozen portions, 30 pound boxes, polyethylene packages, inside NSF approved cartons.</t>
    </r>
  </si>
  <si>
    <r>
      <rPr>
        <b/>
        <sz val="10"/>
        <color indexed="8"/>
        <rFont val="Arial"/>
        <family val="2"/>
      </rPr>
      <t>Frankfurter, Chicken</t>
    </r>
    <r>
      <rPr>
        <sz val="10"/>
        <color indexed="8"/>
        <rFont val="Arial"/>
        <family val="2"/>
      </rPr>
      <t>, low sodium, USDA inspected chicken, Fully cooked, no cereal, extenders, or fillers, sodium not to exceed 150 mg per serving, individually quick frozen, polyethylene packages, inside NSF approved cartons.</t>
    </r>
  </si>
  <si>
    <r>
      <rPr>
        <b/>
        <sz val="10"/>
        <rFont val="Arial"/>
        <family val="2"/>
      </rPr>
      <t>Ham, Cooked, Imported</t>
    </r>
    <r>
      <rPr>
        <sz val="10"/>
        <rFont val="Arial"/>
        <family val="2"/>
      </rPr>
      <t>, Water added, fresh only, cooked, cured and boneless, defatted whole ham, not splits, not to exceed 5% gleatin, added ingredients not to exceed 10%.</t>
    </r>
  </si>
  <si>
    <t>LB</t>
  </si>
  <si>
    <r>
      <rPr>
        <b/>
        <sz val="10"/>
        <rFont val="Arial"/>
        <family val="2"/>
      </rPr>
      <t>Pork, Tenderloin, Boneless</t>
    </r>
    <r>
      <rPr>
        <sz val="10"/>
        <rFont val="Arial"/>
        <family val="2"/>
      </rPr>
      <t>, Tied, IMP 1413A, no added solutions or extenders.</t>
    </r>
  </si>
  <si>
    <r>
      <rPr>
        <b/>
        <sz val="10"/>
        <color indexed="8"/>
        <rFont val="Arial"/>
        <family val="2"/>
      </rPr>
      <t>Meat Loaf</t>
    </r>
    <r>
      <rPr>
        <sz val="10"/>
        <color indexed="8"/>
        <rFont val="Arial"/>
        <family val="2"/>
      </rPr>
      <t xml:space="preserve">, fully cooked, individually sliced, reduced sodium, oven ready, 4 oz. portions, individually quick frozen. Lined with 3 ml. Polyethylene, a length that can be readily and easily secured, polyethylene packages, inside NSF approved cartons. </t>
    </r>
  </si>
  <si>
    <r>
      <rPr>
        <b/>
        <sz val="10"/>
        <color indexed="8"/>
        <rFont val="Arial"/>
        <family val="2"/>
      </rPr>
      <t>Eggs, Liquid, Frozen</t>
    </r>
    <r>
      <rPr>
        <sz val="10"/>
        <color indexed="8"/>
        <rFont val="Arial"/>
        <family val="2"/>
      </rPr>
      <t>, Pasteurized, Whole Grade. U.S.D.A. Inspected, homogenized, guaranteed salmonella free; not more than .05% Monosodium Phosphate added to preserve color. 6/5 lbs BAGS per case. Frozen; must identify content.</t>
    </r>
  </si>
  <si>
    <r>
      <rPr>
        <b/>
        <sz val="10"/>
        <rFont val="Arial"/>
        <family val="2"/>
      </rPr>
      <t>Beef, Ground</t>
    </r>
    <r>
      <rPr>
        <sz val="10"/>
        <rFont val="Arial"/>
        <family val="2"/>
      </rPr>
      <t>, must be labeled as such, IMP#136, final grind to go through 1/8" plate, shall consist of fresh and/or frozen beef, fat content to be within 15-20%, no heart meat or esophagus (weasand), shall not contain added water, binders, or extenders, frozen only, 10# polyethelene bags or cellulose tube.  Weight not to exceed 50#.</t>
    </r>
  </si>
  <si>
    <r>
      <rPr>
        <b/>
        <sz val="10"/>
        <color indexed="8"/>
        <rFont val="Arial"/>
        <family val="2"/>
      </rPr>
      <t>Turkey, Ground</t>
    </r>
    <r>
      <rPr>
        <sz val="10"/>
        <color indexed="8"/>
        <rFont val="Arial"/>
        <family val="2"/>
      </rPr>
      <t>, Coarse, 85/15, Shall be from freshly slaughtered young turkey, may contain skin, breast, thigh, first and second wing portions, must not contain added water, fat, binders, and extenders, fat not to exceed 15%, product must be of a course grind, final grind shall be through a plate having holes not less than 1/4” in diameter, frozen, polyethylene packages, inside NSF approved cartons.</t>
    </r>
  </si>
  <si>
    <r>
      <rPr>
        <b/>
        <sz val="10"/>
        <color indexed="8"/>
        <rFont val="Arial"/>
        <family val="2"/>
      </rPr>
      <t>Turkey Ham, Baked</t>
    </r>
    <r>
      <rPr>
        <sz val="10"/>
        <color indexed="8"/>
        <rFont val="Arial"/>
        <family val="2"/>
      </rPr>
      <t>, size reduced thigh meat, smoked in compliance with FSIS Regulations 9C.F.R.&amp;381.171, formula in compliance with FSIS Regulations 9C.F.R.&amp;381.171, water added not to exceed 15%, and comply with FSIS requirements, no binders or extenders, fat content not to exceed 5%, frozen, polyethylene packages, inside NSF approved cartons.</t>
    </r>
  </si>
  <si>
    <r>
      <rPr>
        <b/>
        <sz val="10"/>
        <rFont val="Arial"/>
        <family val="2"/>
      </rPr>
      <t>Sausage, Italian</t>
    </r>
    <r>
      <rPr>
        <sz val="10"/>
        <rFont val="Arial"/>
        <family val="2"/>
      </rPr>
      <t>, Mild, Link style, prepared with fresh pork, fat content not to exceed 35%, no binders or extenders, water content not to exceed 3%, frozen.</t>
    </r>
  </si>
  <si>
    <r>
      <rPr>
        <b/>
        <sz val="10"/>
        <color indexed="8"/>
        <rFont val="Arial"/>
        <family val="2"/>
      </rPr>
      <t>Margarine, Readies</t>
    </r>
    <r>
      <rPr>
        <sz val="10"/>
        <color indexed="8"/>
        <rFont val="Arial"/>
        <family val="2"/>
      </rPr>
      <t xml:space="preserve">, 100% vegetable oil, fresh, NSF approved cartons. </t>
    </r>
  </si>
  <si>
    <r>
      <rPr>
        <b/>
        <sz val="10"/>
        <color indexed="8"/>
        <rFont val="Arial"/>
        <family val="2"/>
      </rPr>
      <t xml:space="preserve">Margarine, Solids, </t>
    </r>
    <r>
      <rPr>
        <sz val="10"/>
        <color indexed="8"/>
        <rFont val="Arial"/>
        <family val="2"/>
      </rPr>
      <t xml:space="preserve">100 % vegetable oil, fresh, individually wrapped, inside NSF approved cartons. </t>
    </r>
  </si>
  <si>
    <r>
      <rPr>
        <b/>
        <sz val="10"/>
        <color indexed="8"/>
        <rFont val="Arial"/>
        <family val="2"/>
      </rPr>
      <t>Chicken, Ends and Pieces</t>
    </r>
    <r>
      <rPr>
        <sz val="10"/>
        <color indexed="8"/>
        <rFont val="Arial"/>
        <family val="2"/>
      </rPr>
      <t>, oven roasted, chicken breast, contains slices with some ends and pieces, packed in a USDA inspected plant; frozen, lined with 3 mil. polyethylene packages, a length that can be readily and easily secured, inside NSF approved cartons.</t>
    </r>
  </si>
  <si>
    <r>
      <rPr>
        <b/>
        <sz val="10"/>
        <color indexed="8"/>
        <rFont val="Arial"/>
        <family val="2"/>
      </rPr>
      <t>Turkey, Roast</t>
    </r>
    <r>
      <rPr>
        <sz val="10"/>
        <color indexed="8"/>
        <rFont val="Arial"/>
        <family val="2"/>
      </rPr>
      <t>, Frozen, ready to cook USDA inspected, breast and thigh netted, salt free, 8-12 pound average weight, packed inside NSF approved cartons.</t>
    </r>
  </si>
  <si>
    <r>
      <rPr>
        <b/>
        <sz val="10"/>
        <color indexed="8"/>
        <rFont val="Arial"/>
        <family val="2"/>
      </rPr>
      <t>Turkey, Sausage</t>
    </r>
    <r>
      <rPr>
        <sz val="10"/>
        <color indexed="8"/>
        <rFont val="Arial"/>
        <family val="2"/>
      </rPr>
      <t>, Links, 1 OZ, Made from USDA inspected raw turkey, water, natural flavors, spices, and preservatives, no pork, skin or organ meat and no mechanically separated turkey, MSG, HVP and TVP, frozen, 10 pound tray pack or separated by paper, 3 mil. Polyethylene liners, a length that can be easily secured, inside NSF approved cartons, polyethylene bags.</t>
    </r>
  </si>
  <si>
    <r>
      <rPr>
        <b/>
        <sz val="10"/>
        <rFont val="Arial"/>
        <family val="2"/>
      </rPr>
      <t>Beef, Top, Inside Round</t>
    </r>
    <r>
      <rPr>
        <sz val="10"/>
        <rFont val="Arial"/>
        <family val="2"/>
      </rPr>
      <t>, Equal to USDA Select or higher, frozen only, no rump or shank, individually wrapped in polyethelene bags, stockinette, or sealed cartons, surface fat not to exceed 1/2".</t>
    </r>
  </si>
  <si>
    <r>
      <rPr>
        <b/>
        <sz val="10"/>
        <rFont val="Arial"/>
        <family val="2"/>
      </rPr>
      <t>Beef, Meatballs</t>
    </r>
    <r>
      <rPr>
        <sz val="10"/>
        <rFont val="Arial"/>
        <family val="2"/>
      </rPr>
      <t>, Swedish, 1/4-oz.</t>
    </r>
  </si>
  <si>
    <r>
      <rPr>
        <b/>
        <sz val="10"/>
        <rFont val="Arial"/>
        <family val="2"/>
      </rPr>
      <t>Beef, Deli Style</t>
    </r>
    <r>
      <rPr>
        <sz val="10"/>
        <rFont val="Arial"/>
        <family val="2"/>
      </rPr>
      <t>, To Round, IMP#623, cooked, should not contain added water, binders, or extenders, seperated layers.</t>
    </r>
  </si>
  <si>
    <r>
      <rPr>
        <b/>
        <sz val="10"/>
        <rFont val="Arial"/>
        <family val="2"/>
      </rPr>
      <t>Garden Vegetable, Patty</t>
    </r>
    <r>
      <rPr>
        <sz val="10"/>
        <rFont val="Arial"/>
        <family val="2"/>
      </rPr>
      <t>, 3.5 OZ,  Frozen only.</t>
    </r>
  </si>
  <si>
    <r>
      <rPr>
        <b/>
        <sz val="10"/>
        <rFont val="Arial"/>
        <family val="2"/>
      </rPr>
      <t>Pork, Spare Ribs</t>
    </r>
    <r>
      <rPr>
        <sz val="10"/>
        <rFont val="Arial"/>
        <family val="2"/>
      </rPr>
      <t xml:space="preserve">, lean, raw. </t>
    </r>
  </si>
  <si>
    <t>#10</t>
  </si>
  <si>
    <t>6</t>
  </si>
  <si>
    <t>2</t>
  </si>
  <si>
    <t>J0113</t>
  </si>
  <si>
    <t>200</t>
  </si>
  <si>
    <t>100</t>
  </si>
  <si>
    <t>1</t>
  </si>
  <si>
    <t>51 oz</t>
  </si>
  <si>
    <t>12</t>
  </si>
  <si>
    <t>42503</t>
  </si>
  <si>
    <t>25 lbs</t>
  </si>
  <si>
    <t>Dori/Dori</t>
  </si>
  <si>
    <t>48200-66995</t>
  </si>
  <si>
    <t>#10 can</t>
  </si>
  <si>
    <t>Restaurants Pride/FAB</t>
  </si>
  <si>
    <t>48200-88178</t>
  </si>
  <si>
    <t>48200-67339</t>
  </si>
  <si>
    <t>#10 Can</t>
  </si>
  <si>
    <t>Hayes/Star</t>
  </si>
  <si>
    <t>20 lb</t>
  </si>
  <si>
    <t>Bonduelle/Sunny Farm</t>
  </si>
  <si>
    <t>57690-31210</t>
  </si>
  <si>
    <t>Fineline/Paris</t>
  </si>
  <si>
    <t>51371</t>
  </si>
  <si>
    <t>3 lb</t>
  </si>
  <si>
    <t>National/Old Tyhme Mills</t>
  </si>
  <si>
    <t>80600</t>
  </si>
  <si>
    <t>5 lb</t>
  </si>
  <si>
    <t>GMLFS/Gilster Mary Lee</t>
  </si>
  <si>
    <t>71923-78531</t>
  </si>
  <si>
    <t>71923-78530</t>
  </si>
  <si>
    <t>71923-58534</t>
  </si>
  <si>
    <t>Sommermaid/Sommermaid</t>
  </si>
  <si>
    <t>29351</t>
  </si>
  <si>
    <t>1 lb</t>
  </si>
  <si>
    <t>Nardone</t>
  </si>
  <si>
    <t>5WRMNY2</t>
  </si>
  <si>
    <t>5 oz</t>
  </si>
  <si>
    <t>96</t>
  </si>
  <si>
    <t>Muy Fresco/AFP</t>
  </si>
  <si>
    <t>31809</t>
  </si>
  <si>
    <t>Paris/Fineline</t>
  </si>
  <si>
    <t>52267</t>
  </si>
  <si>
    <t>GoodSource/Tova</t>
  </si>
  <si>
    <t>5</t>
  </si>
  <si>
    <t>41510</t>
  </si>
  <si>
    <t>Nestle/Stouffers</t>
  </si>
  <si>
    <t>301250</t>
  </si>
  <si>
    <t>95 oz</t>
  </si>
  <si>
    <t>4</t>
  </si>
  <si>
    <t>Stouffers/Nestle</t>
  </si>
  <si>
    <t>303223</t>
  </si>
  <si>
    <t>6 lb</t>
  </si>
  <si>
    <t>Hartness/Sanford</t>
  </si>
  <si>
    <t>25 lb bg</t>
  </si>
  <si>
    <t>Heinz/Americana</t>
  </si>
  <si>
    <t>7800544</t>
  </si>
  <si>
    <t>.5 oz</t>
  </si>
  <si>
    <t>Clement/Bombay</t>
  </si>
  <si>
    <t>9520</t>
  </si>
  <si>
    <t>46 oz</t>
  </si>
  <si>
    <t>Restaurants Pride</t>
  </si>
  <si>
    <t>48200-38550</t>
  </si>
  <si>
    <t>Interamerican/Primo</t>
  </si>
  <si>
    <t>Americana/Heinz</t>
  </si>
  <si>
    <t>78000841</t>
  </si>
  <si>
    <t>1.5 oz</t>
  </si>
  <si>
    <t>Gold Medal</t>
  </si>
  <si>
    <t>06513</t>
  </si>
  <si>
    <t>1 gal</t>
  </si>
  <si>
    <t>Hormel/HHL</t>
  </si>
  <si>
    <t>24739</t>
  </si>
  <si>
    <t>8 oz</t>
  </si>
  <si>
    <t>27</t>
  </si>
  <si>
    <t>41805</t>
  </si>
  <si>
    <t>Hampton/Hampton</t>
  </si>
  <si>
    <t>#5 can</t>
  </si>
  <si>
    <t>41690</t>
  </si>
  <si>
    <t>300680</t>
  </si>
  <si>
    <t>83 oz</t>
  </si>
  <si>
    <t>Sara Lee/Chef Piere</t>
  </si>
  <si>
    <t>09276</t>
  </si>
  <si>
    <t>Oregon Potato</t>
  </si>
  <si>
    <t>102883</t>
  </si>
  <si>
    <t>25 lb</t>
  </si>
  <si>
    <t>Sunshine/Sunshine</t>
  </si>
  <si>
    <t>Producers/Classics Grains</t>
  </si>
  <si>
    <t>R1CA259Z0</t>
  </si>
  <si>
    <t>Major/Major</t>
  </si>
  <si>
    <t>16025</t>
  </si>
  <si>
    <t>18125</t>
  </si>
  <si>
    <t>Heinz/Heinz</t>
  </si>
  <si>
    <t>78004053</t>
  </si>
  <si>
    <t>50.25 oz</t>
  </si>
  <si>
    <t>Venice Maid</t>
  </si>
  <si>
    <t>1045</t>
  </si>
  <si>
    <t>52110</t>
  </si>
  <si>
    <t>Copassa/Copassa</t>
  </si>
  <si>
    <t>4120</t>
  </si>
  <si>
    <t>50 lb</t>
  </si>
  <si>
    <t>702016</t>
  </si>
  <si>
    <t>1 ea</t>
  </si>
  <si>
    <t>2000</t>
  </si>
  <si>
    <t>Hormel/Mighty</t>
  </si>
  <si>
    <t>12976</t>
  </si>
  <si>
    <t>4 oz</t>
  </si>
  <si>
    <t>75</t>
  </si>
  <si>
    <t>QLP/Celestio</t>
  </si>
  <si>
    <t>Red Gold/Red Gold</t>
  </si>
  <si>
    <t>11005</t>
  </si>
  <si>
    <t>Furmano</t>
  </si>
  <si>
    <t>FL10931</t>
  </si>
  <si>
    <t>Rich's</t>
  </si>
  <si>
    <t>02559</t>
  </si>
  <si>
    <t>16 oz</t>
  </si>
  <si>
    <t>Good Source</t>
  </si>
  <si>
    <t>Kunzler</t>
  </si>
  <si>
    <t>Custom Foods</t>
  </si>
  <si>
    <t>Cargill</t>
  </si>
  <si>
    <t>Advance-Pierre</t>
  </si>
  <si>
    <t>1480-3230</t>
  </si>
  <si>
    <t>WW Johnson</t>
  </si>
  <si>
    <t>Silver Spring Farms</t>
  </si>
  <si>
    <t>Good Source/Advance-Pierre</t>
  </si>
  <si>
    <t>3370-4030</t>
  </si>
  <si>
    <t>Highliner</t>
  </si>
  <si>
    <t>M7372</t>
  </si>
  <si>
    <t>Bongards</t>
  </si>
  <si>
    <t>Tyson/Tyson</t>
  </si>
  <si>
    <t>4318-928</t>
  </si>
  <si>
    <t>024160-0928</t>
  </si>
  <si>
    <t>Perdue/Harvest</t>
  </si>
  <si>
    <t>Tyson/Sparetime</t>
  </si>
  <si>
    <t>76176-861</t>
  </si>
  <si>
    <t>Good Source/Kunzler</t>
  </si>
  <si>
    <t>6.75-7</t>
  </si>
  <si>
    <t>catchweight</t>
  </si>
  <si>
    <t>Good Source/Roger Wood</t>
  </si>
  <si>
    <t>Farmland</t>
  </si>
  <si>
    <t>70247-19384</t>
  </si>
  <si>
    <t>70247-146160</t>
  </si>
  <si>
    <t>3492-4030</t>
  </si>
  <si>
    <t>Michael Foods</t>
  </si>
  <si>
    <t>45025-65123</t>
  </si>
  <si>
    <t>Butterball</t>
  </si>
  <si>
    <t>Jennie-O</t>
  </si>
  <si>
    <t>Belmont</t>
  </si>
  <si>
    <t>Bunge/Master Chef</t>
  </si>
  <si>
    <t>Cargill/DPM</t>
  </si>
  <si>
    <t>~9</t>
  </si>
  <si>
    <t>Conagra/Award</t>
  </si>
  <si>
    <t>799003A</t>
  </si>
  <si>
    <t>Mon Cuisine/Alle</t>
  </si>
  <si>
    <t>vburger2</t>
  </si>
  <si>
    <t>F2234AAV</t>
  </si>
  <si>
    <t>Premium</t>
  </si>
  <si>
    <t>50510</t>
  </si>
  <si>
    <t>96 oz</t>
  </si>
  <si>
    <t>Applesnax</t>
  </si>
  <si>
    <t>90016</t>
  </si>
  <si>
    <t>100 oz</t>
  </si>
  <si>
    <t>Hart</t>
  </si>
  <si>
    <t>07259</t>
  </si>
  <si>
    <t>101 oz</t>
  </si>
  <si>
    <t>Riverhead</t>
  </si>
  <si>
    <t>NAV25</t>
  </si>
  <si>
    <t>PN25</t>
  </si>
  <si>
    <t>Sunny Farm</t>
  </si>
  <si>
    <t>31210</t>
  </si>
  <si>
    <t>105 oz</t>
  </si>
  <si>
    <t>Endico</t>
  </si>
  <si>
    <t>6280</t>
  </si>
  <si>
    <t>2 lbs</t>
  </si>
  <si>
    <t>CMI</t>
  </si>
  <si>
    <t>744-2110</t>
  </si>
  <si>
    <t>5 lbs</t>
  </si>
  <si>
    <t>Hospitality</t>
  </si>
  <si>
    <t>78531</t>
  </si>
  <si>
    <t>78530</t>
  </si>
  <si>
    <t>78534</t>
  </si>
  <si>
    <t>Bella Francesca</t>
  </si>
  <si>
    <t>Conagra</t>
  </si>
  <si>
    <t>12724</t>
  </si>
  <si>
    <t>Muy Fresco</t>
  </si>
  <si>
    <t>106 oz</t>
  </si>
  <si>
    <t>6390</t>
  </si>
  <si>
    <t>Global</t>
  </si>
  <si>
    <t>5AK500</t>
  </si>
  <si>
    <t>4oz</t>
  </si>
  <si>
    <t>500</t>
  </si>
  <si>
    <t>Valley Fresh</t>
  </si>
  <si>
    <t>90542</t>
  </si>
  <si>
    <t>Stouffer's</t>
  </si>
  <si>
    <t>Campbells</t>
  </si>
  <si>
    <t>008063</t>
  </si>
  <si>
    <t>5.75 lb</t>
  </si>
  <si>
    <t>Bay State</t>
  </si>
  <si>
    <t>384500</t>
  </si>
  <si>
    <t>Four In One</t>
  </si>
  <si>
    <t>.5</t>
  </si>
  <si>
    <t>Rubykist</t>
  </si>
  <si>
    <t>3301244RK</t>
  </si>
  <si>
    <t>46</t>
  </si>
  <si>
    <t>Bella Vista</t>
  </si>
  <si>
    <t>F10405</t>
  </si>
  <si>
    <t>113 oz</t>
  </si>
  <si>
    <t>Stellina</t>
  </si>
  <si>
    <t>1173223</t>
  </si>
  <si>
    <t>Poco Pac</t>
  </si>
  <si>
    <t>86456</t>
  </si>
  <si>
    <t>Piknik</t>
  </si>
  <si>
    <t>44151</t>
  </si>
  <si>
    <t>128 oz</t>
  </si>
  <si>
    <t>Lyons</t>
  </si>
  <si>
    <t>1085</t>
  </si>
  <si>
    <t>24</t>
  </si>
  <si>
    <t>1086</t>
  </si>
  <si>
    <t>Sunshine</t>
  </si>
  <si>
    <t>2212-80SEL</t>
  </si>
  <si>
    <t>Regal NP</t>
  </si>
  <si>
    <t>155700</t>
  </si>
  <si>
    <t>F11443</t>
  </si>
  <si>
    <t>108 oz</t>
  </si>
  <si>
    <t>008159</t>
  </si>
  <si>
    <t>Chef Pierre</t>
  </si>
  <si>
    <t>09281</t>
  </si>
  <si>
    <t>2.7 lbs</t>
  </si>
  <si>
    <t>Idaho Pacific</t>
  </si>
  <si>
    <t>50001</t>
  </si>
  <si>
    <t>Diamond Crystal</t>
  </si>
  <si>
    <t>53038</t>
  </si>
  <si>
    <t>24 oz</t>
  </si>
  <si>
    <t>Producer's</t>
  </si>
  <si>
    <t>RIPX25510</t>
  </si>
  <si>
    <t>Tova</t>
  </si>
  <si>
    <t>41484</t>
  </si>
  <si>
    <t>41974</t>
  </si>
  <si>
    <t>Heinz</t>
  </si>
  <si>
    <t>444400</t>
  </si>
  <si>
    <t>50oz</t>
  </si>
  <si>
    <t>414400</t>
  </si>
  <si>
    <t>50 oz</t>
  </si>
  <si>
    <t>1173270</t>
  </si>
  <si>
    <t>6842</t>
  </si>
  <si>
    <t>Domino</t>
  </si>
  <si>
    <t>403305</t>
  </si>
  <si>
    <t>401759</t>
  </si>
  <si>
    <t>1/10 oz</t>
  </si>
  <si>
    <t>1733</t>
  </si>
  <si>
    <t>Celestio</t>
  </si>
  <si>
    <t>F10442</t>
  </si>
  <si>
    <t>102 oz</t>
  </si>
  <si>
    <t>F10474</t>
  </si>
  <si>
    <t>H. Schrier</t>
  </si>
  <si>
    <t>Hatfield</t>
  </si>
  <si>
    <t>15LB</t>
  </si>
  <si>
    <t>Plymouth</t>
  </si>
  <si>
    <t>5012-10-XL</t>
  </si>
  <si>
    <t>10LB</t>
  </si>
  <si>
    <t>American</t>
  </si>
  <si>
    <t>4OZ</t>
  </si>
  <si>
    <t>Advance Pierre</t>
  </si>
  <si>
    <t>155-525-0</t>
  </si>
  <si>
    <t>2.5OZ</t>
  </si>
  <si>
    <t>Kings Command</t>
  </si>
  <si>
    <t>3.75OZ</t>
  </si>
  <si>
    <t>23540-204</t>
  </si>
  <si>
    <t>3370-3030</t>
  </si>
  <si>
    <t>3OZ</t>
  </si>
  <si>
    <t>North Atlantic</t>
  </si>
  <si>
    <t>NA1001</t>
  </si>
  <si>
    <t>Whitehall</t>
  </si>
  <si>
    <t>2806-837</t>
  </si>
  <si>
    <t>5LB</t>
  </si>
  <si>
    <t>Tyson</t>
  </si>
  <si>
    <t>6OZ</t>
  </si>
  <si>
    <t>6-7OZ</t>
  </si>
  <si>
    <t>30LB</t>
  </si>
  <si>
    <t>Koch</t>
  </si>
  <si>
    <t>7LB/AVG</t>
  </si>
  <si>
    <t>2565A</t>
  </si>
  <si>
    <t>3.2OZ</t>
  </si>
  <si>
    <t>1.6OZ</t>
  </si>
  <si>
    <t>Wright</t>
  </si>
  <si>
    <t>13LB</t>
  </si>
  <si>
    <t>Hormel</t>
  </si>
  <si>
    <t>6LB</t>
  </si>
  <si>
    <t>Newburgh Egg</t>
  </si>
  <si>
    <t>WE-2150</t>
  </si>
  <si>
    <t>Perdue</t>
  </si>
  <si>
    <t>Carolina</t>
  </si>
  <si>
    <t>7.5LB</t>
  </si>
  <si>
    <t>Admiration</t>
  </si>
  <si>
    <t>12LB</t>
  </si>
  <si>
    <t>1LB</t>
  </si>
  <si>
    <t>9LB/AVG</t>
  </si>
  <si>
    <t>1OZ</t>
  </si>
  <si>
    <t>National Beef</t>
  </si>
  <si>
    <t>25LB/AVG</t>
  </si>
  <si>
    <t>Rosina</t>
  </si>
  <si>
    <t>Mrs. Ressler</t>
  </si>
  <si>
    <t>7LB</t>
  </si>
  <si>
    <t>Dr. Praegers</t>
  </si>
  <si>
    <t>VBIN4</t>
  </si>
  <si>
    <t>2.5LB/AVG</t>
  </si>
  <si>
    <t>10 lb</t>
  </si>
  <si>
    <t>Sys Cls/ Knouse</t>
  </si>
  <si>
    <t>FFSLR0600SYS02/ 1467968</t>
  </si>
  <si>
    <t>Sys Cls/    Natl Fruit</t>
  </si>
  <si>
    <t>A19-1737/ 4062030</t>
  </si>
  <si>
    <t>Sys Cls/ Sager Creek</t>
  </si>
  <si>
    <t>12245/ 4062394</t>
  </si>
  <si>
    <t>Sys Cls/ Trinidad</t>
  </si>
  <si>
    <t>295220460/ 4099099</t>
  </si>
  <si>
    <t>Sys Imp/ Trinidad</t>
  </si>
  <si>
    <t>295468108/ 5074786</t>
  </si>
  <si>
    <t>1250510/ 4925194</t>
  </si>
  <si>
    <t>Sys Cls/ Superior</t>
  </si>
  <si>
    <t>60003111/ 1951490</t>
  </si>
  <si>
    <t>2.5 lb</t>
  </si>
  <si>
    <t>Gen Mills</t>
  </si>
  <si>
    <t>11152/ 4045761</t>
  </si>
  <si>
    <t>Kellogg</t>
  </si>
  <si>
    <t>3800000691/ 4136685</t>
  </si>
  <si>
    <t>43 oz</t>
  </si>
  <si>
    <t>Just Rt/ Kelloggs</t>
  </si>
  <si>
    <t>7486569491/ 4326591</t>
  </si>
  <si>
    <t>26 oz</t>
  </si>
  <si>
    <t>11977/ 4094587</t>
  </si>
  <si>
    <t>29 oz</t>
  </si>
  <si>
    <t>Arezzio/ Arthur Schuman</t>
  </si>
  <si>
    <t>ARG01063S/ 1060771</t>
  </si>
  <si>
    <t>Tonys/ Schwans</t>
  </si>
  <si>
    <t>63519/ 1676667</t>
  </si>
  <si>
    <t>4.98 oz</t>
  </si>
  <si>
    <t>54</t>
  </si>
  <si>
    <t>Casasol/    Bay Valley</t>
  </si>
  <si>
    <t>79871070211/ 0389371</t>
  </si>
  <si>
    <t>Sys Imp/ Seabrook</t>
  </si>
  <si>
    <t>257388/ 8425829</t>
  </si>
  <si>
    <t>Abbott/ Ensure Plus</t>
  </si>
  <si>
    <t>5617853</t>
  </si>
  <si>
    <t>Packer/ Paris</t>
  </si>
  <si>
    <t>1090778</t>
  </si>
  <si>
    <t>Stoufer/ Nestle</t>
  </si>
  <si>
    <t>1380030125/ 1730837</t>
  </si>
  <si>
    <t>1380030322/ 1013978</t>
  </si>
  <si>
    <t>Goldmedal/ Gen Mills</t>
  </si>
  <si>
    <t>14317/ 4014395</t>
  </si>
  <si>
    <t>25 lb bag</t>
  </si>
  <si>
    <t>Kraft</t>
  </si>
  <si>
    <t>210006709800/ 4888851</t>
  </si>
  <si>
    <t>Sahara B/ Clement Pappas</t>
  </si>
  <si>
    <t>3301244SB/ 0475451</t>
  </si>
  <si>
    <t>Hunts/ ConAgra</t>
  </si>
  <si>
    <t>2700038251/ 4005989</t>
  </si>
  <si>
    <t>Arezzio/ AIPC</t>
  </si>
  <si>
    <t>600536/ 5587936</t>
  </si>
  <si>
    <t>MrsBwth/ Heinz</t>
  </si>
  <si>
    <t>78004825/ 4920914</t>
  </si>
  <si>
    <t>64219/ 3716701</t>
  </si>
  <si>
    <t>HHL/ Diamond Crystal</t>
  </si>
  <si>
    <t>3356/ 0429274</t>
  </si>
  <si>
    <t xml:space="preserve"> 41805/ 4970935</t>
  </si>
  <si>
    <t>Sys Cls/ SanFillippo</t>
  </si>
  <si>
    <t>01744/ 4009189</t>
  </si>
  <si>
    <t>#5 Can</t>
  </si>
  <si>
    <t>Sys Cls/ Boudelle</t>
  </si>
  <si>
    <t>88015510/ 3837762</t>
  </si>
  <si>
    <t>3</t>
  </si>
  <si>
    <t>Sys Cls/ Seneca</t>
  </si>
  <si>
    <t>4092821</t>
  </si>
  <si>
    <t>1380030068/ 1522044</t>
  </si>
  <si>
    <t>Sys Cls/ Hillshire Brand</t>
  </si>
  <si>
    <t>07243/ 9792771</t>
  </si>
  <si>
    <t>Sys Cls/ Basic American</t>
  </si>
  <si>
    <t>4003091</t>
  </si>
  <si>
    <t>Sys Cls/ Diamond Crystal</t>
  </si>
  <si>
    <t>53025/ 5106554</t>
  </si>
  <si>
    <t>2 lb</t>
  </si>
  <si>
    <t>Sys Imp/ Producers</t>
  </si>
  <si>
    <t>R1YK259Z0/ 4671350</t>
  </si>
  <si>
    <t>Sys Cls/ Ventura</t>
  </si>
  <si>
    <t>72877/ 6057533</t>
  </si>
  <si>
    <t>15 oz</t>
  </si>
  <si>
    <t>72866/ 6057541</t>
  </si>
  <si>
    <t>Campbell</t>
  </si>
  <si>
    <t>01126/ 8962169</t>
  </si>
  <si>
    <t>0016/ 4040390</t>
  </si>
  <si>
    <t>600531/ 5587902</t>
  </si>
  <si>
    <t>Sys Cls/ Seabrook</t>
  </si>
  <si>
    <t>2282234</t>
  </si>
  <si>
    <t>Sys Cls/ Domino</t>
  </si>
  <si>
    <t>403434/ 4782694</t>
  </si>
  <si>
    <t>25580/ 5965850</t>
  </si>
  <si>
    <t>3000</t>
  </si>
  <si>
    <t>12976/ 2147007</t>
  </si>
  <si>
    <t>Sys Cls/ Hanover</t>
  </si>
  <si>
    <t>41505/ 4030250</t>
  </si>
  <si>
    <t>Sys Imp/    Red Gold</t>
  </si>
  <si>
    <t>SYIBR99/ 9754102</t>
  </si>
  <si>
    <t>Ang Mia/ ConAgra</t>
  </si>
  <si>
    <t>2700038018/ 4030565</t>
  </si>
  <si>
    <t>WhlfCls/ Richs</t>
  </si>
  <si>
    <t>52960/ 2389534</t>
  </si>
  <si>
    <t>Hatfield/ Clemens</t>
  </si>
  <si>
    <t>02229/ 1066588</t>
  </si>
  <si>
    <t>15 lb</t>
  </si>
  <si>
    <t>Maid Rite</t>
  </si>
  <si>
    <t>70804-18800/ 0108789</t>
  </si>
  <si>
    <t>Armour 8x1</t>
  </si>
  <si>
    <t>5010031234/ 1137652</t>
  </si>
  <si>
    <t>Devault</t>
  </si>
  <si>
    <t>2145/ 2354777</t>
  </si>
  <si>
    <t>TndrBrl/ Advance</t>
  </si>
  <si>
    <t>9240/ 1140672</t>
  </si>
  <si>
    <t>3 oz</t>
  </si>
  <si>
    <t>SmartPks/ Advance</t>
  </si>
  <si>
    <t>3853/ 8855860</t>
  </si>
  <si>
    <t>Steak Umm/ Quaker Maid</t>
  </si>
  <si>
    <t>11415/ NEW</t>
  </si>
  <si>
    <t>15490-0928/  3009819</t>
  </si>
  <si>
    <t>Trident         3.6 oz WG</t>
  </si>
  <si>
    <t>418302/ 1711268</t>
  </si>
  <si>
    <t>Land O Lakes</t>
  </si>
  <si>
    <t>46135/ 1013731</t>
  </si>
  <si>
    <t>4606-0928/  7206592</t>
  </si>
  <si>
    <t>3825-0928/ 8006195</t>
  </si>
  <si>
    <t>7.3 oz</t>
  </si>
  <si>
    <t>Tyson         Red Label</t>
  </si>
  <si>
    <t>38356-0928/ 8415939</t>
  </si>
  <si>
    <t>Sys Cls/ Pilgrims</t>
  </si>
  <si>
    <t>110864/ 1017219</t>
  </si>
  <si>
    <t>BbrlCls/ Perdue Turkey</t>
  </si>
  <si>
    <t>12400/ 4812400</t>
  </si>
  <si>
    <t>5-6 lb avg</t>
  </si>
  <si>
    <t>Logan</t>
  </si>
  <si>
    <t>NEW</t>
  </si>
  <si>
    <t>Kunzler 10x1</t>
  </si>
  <si>
    <t>1180/ 6064587</t>
  </si>
  <si>
    <t>BbrlCls/ Clemens</t>
  </si>
  <si>
    <t>6327/ 7023443</t>
  </si>
  <si>
    <t>12 lb</t>
  </si>
  <si>
    <t>19900/ 3667911</t>
  </si>
  <si>
    <t>8-9 lb avg</t>
  </si>
  <si>
    <t>Advance</t>
  </si>
  <si>
    <t>56232-0/ 4889636</t>
  </si>
  <si>
    <t>3.15 oz</t>
  </si>
  <si>
    <t>Papetti/ Michael's</t>
  </si>
  <si>
    <t>46025-65123/ 6304255</t>
  </si>
  <si>
    <t>FireRvr/ Cargill</t>
  </si>
  <si>
    <t>7701605/ 7222243</t>
  </si>
  <si>
    <t>2051/ 1129048</t>
  </si>
  <si>
    <t>2025-24/ 9995499</t>
  </si>
  <si>
    <t>Arezzio/ Hatfield</t>
  </si>
  <si>
    <t>6642/ 2536142</t>
  </si>
  <si>
    <t>Whlfcls/ Ventura</t>
  </si>
  <si>
    <t>13651/ 9364449</t>
  </si>
  <si>
    <t>24 lb</t>
  </si>
  <si>
    <t>99957/ 0417527</t>
  </si>
  <si>
    <t>Sys Cls/ Renaissance</t>
  </si>
  <si>
    <t>50424/ 1647353</t>
  </si>
  <si>
    <t>Sys Cls/ Perdue</t>
  </si>
  <si>
    <t>41332/ 1141332</t>
  </si>
  <si>
    <t>9-12 lb</t>
  </si>
  <si>
    <t>Sys Cls/ Clemens</t>
  </si>
  <si>
    <t>03145/ 5393236</t>
  </si>
  <si>
    <t>1 oz</t>
  </si>
  <si>
    <t>JimmyJohn/ Hillshire</t>
  </si>
  <si>
    <t>17101/ 6187155</t>
  </si>
  <si>
    <t>JTM</t>
  </si>
  <si>
    <t>CP5035/ 8407882</t>
  </si>
  <si>
    <t>Berks</t>
  </si>
  <si>
    <t>6185/  6227557</t>
  </si>
  <si>
    <t>6 lb avg</t>
  </si>
  <si>
    <t>Mornstar/ Kellogg</t>
  </si>
  <si>
    <t>2898997712/ 2339042</t>
  </si>
  <si>
    <t>3.5 oz</t>
  </si>
  <si>
    <t>Bch Blk/ Smithfield</t>
  </si>
  <si>
    <t>73473014203/ 5808056</t>
  </si>
  <si>
    <t>3 pc</t>
  </si>
  <si>
    <t>H. SCHRIER CATALOG</t>
  </si>
  <si>
    <t>Packaged Food Market Basket</t>
  </si>
  <si>
    <t>Vendor Catalogs</t>
  </si>
  <si>
    <t>Brand/
Manufacturer</t>
  </si>
  <si>
    <t>Pack
Size</t>
  </si>
  <si>
    <t>Price Per Ounce (.0000)</t>
  </si>
  <si>
    <t>Vendor Information</t>
  </si>
  <si>
    <t xml:space="preserve">Vendor Name: </t>
  </si>
  <si>
    <t>Vendor Address:</t>
  </si>
  <si>
    <t>3115 Melrose Drive, Suite 160</t>
  </si>
  <si>
    <t>City:</t>
  </si>
  <si>
    <t>Carlsbad</t>
  </si>
  <si>
    <t>State:</t>
  </si>
  <si>
    <t>California</t>
  </si>
  <si>
    <t>Zip Code:</t>
  </si>
  <si>
    <t>92010</t>
  </si>
  <si>
    <t>Contact Person:</t>
  </si>
  <si>
    <t>Gil Hines</t>
  </si>
  <si>
    <t>Phone number:</t>
  </si>
  <si>
    <t>(800) 735-4319</t>
  </si>
  <si>
    <t>Fax Number:</t>
  </si>
  <si>
    <t>(858) 435-1175</t>
  </si>
  <si>
    <t>Email:</t>
  </si>
  <si>
    <t>ghines@goodsource.com</t>
  </si>
  <si>
    <t>Website:</t>
  </si>
  <si>
    <t>www.goodsource.com</t>
  </si>
  <si>
    <t>Incorporated in the State of Delaware? (Y or N)</t>
  </si>
  <si>
    <t>Yes</t>
  </si>
  <si>
    <t>Delivery days:</t>
  </si>
  <si>
    <t>Additional charge per shipment for expedited delivery in less than five (5) business days:</t>
  </si>
  <si>
    <t>One Emergency Need delivery allowed per month.</t>
  </si>
  <si>
    <t>H. Schrier &amp; Co Inc</t>
  </si>
  <si>
    <t>4901 Glenwood Road</t>
  </si>
  <si>
    <t>Brooklyn</t>
  </si>
  <si>
    <t>New York</t>
  </si>
  <si>
    <t>11234</t>
  </si>
  <si>
    <t>David Libertoff</t>
  </si>
  <si>
    <t>715-258-7500</t>
  </si>
  <si>
    <t>718-258-9586</t>
  </si>
  <si>
    <t>dlibertoff@schrierfoodservice.com</t>
  </si>
  <si>
    <t>www.schrierfoodservice.com</t>
  </si>
  <si>
    <t>No</t>
  </si>
  <si>
    <t>Mon-Fri</t>
  </si>
  <si>
    <t>None</t>
  </si>
  <si>
    <t>SYSCO EASTERN MARYLAND LLC</t>
  </si>
  <si>
    <t>33239 Costen Road</t>
  </si>
  <si>
    <t>Pocomoke</t>
  </si>
  <si>
    <t>Maryland</t>
  </si>
  <si>
    <t>21851-0477</t>
  </si>
  <si>
    <t>Peter Hanulak</t>
  </si>
  <si>
    <t>410-677-5510</t>
  </si>
  <si>
    <t>800-677-9726</t>
  </si>
  <si>
    <t>hanulak.peter@emd.sysco.com</t>
  </si>
  <si>
    <t>www.sysco.com</t>
  </si>
  <si>
    <t>Yes under Sysco Corporation</t>
  </si>
  <si>
    <t>Wednesdays and Fridays (DHCI)</t>
  </si>
  <si>
    <t>Vendor FSF Contract #:</t>
  </si>
  <si>
    <t>Vendor FSF ID#:</t>
  </si>
  <si>
    <t>GSS15728-FOOD_PRODV01</t>
  </si>
  <si>
    <t>GSS15728-FOOD_PRODV02</t>
  </si>
  <si>
    <t>GSS15728-FOOD_PRODV03</t>
  </si>
  <si>
    <t>0000033811</t>
  </si>
  <si>
    <t>0000046037</t>
  </si>
  <si>
    <t>0000002187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</si>
</sst>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0"/>
    <numFmt numFmtId="166" formatCode="&quot;$&quot;#,##0.0000"/>
  </numFmts>
  <fonts count="14" x14ac:knownFonts="1">
    <font>
      <sz val="11"/>
      <color theme="1"/>
      <name val="Calibri"/>
      <family val="2"/>
      <scheme val="minor"/>
    </font>
    <font>
      <b/>
      <sz val="11"/>
      <color theme="1"/>
      <name val="Calibri"/>
      <family val="2"/>
      <scheme val="minor"/>
    </font>
    <font>
      <b/>
      <sz val="11"/>
      <color theme="1"/>
      <name val="Arial"/>
      <family val="2"/>
    </font>
    <font>
      <sz val="10"/>
      <name val="Arial"/>
      <family val="2"/>
    </font>
    <font>
      <b/>
      <sz val="10"/>
      <name val="Arial"/>
      <family val="2"/>
    </font>
    <font>
      <sz val="10"/>
      <color indexed="8"/>
      <name val="Arial"/>
      <family val="2"/>
    </font>
    <font>
      <sz val="10"/>
      <color theme="1"/>
      <name val="Arial"/>
      <family val="2"/>
    </font>
    <font>
      <b/>
      <sz val="10"/>
      <color indexed="8"/>
      <name val="Arial"/>
      <family val="2"/>
    </font>
    <font>
      <b/>
      <sz val="11"/>
      <name val="Arial"/>
      <family val="2"/>
    </font>
    <font>
      <b/>
      <sz val="10"/>
      <color theme="1"/>
      <name val="Arial"/>
      <family val="2"/>
    </font>
    <font>
      <b/>
      <sz val="9"/>
      <color indexed="81"/>
      <name val="Tahoma"/>
      <family val="2"/>
    </font>
    <font>
      <sz val="9"/>
      <color indexed="81"/>
      <name val="Tahoma"/>
      <family val="2"/>
    </font>
    <font>
      <u/>
      <sz val="10"/>
      <color theme="10"/>
      <name val="Arial"/>
      <family val="2"/>
    </font>
    <font>
      <sz val="10"/>
      <color rgb="FFFF0000"/>
      <name val="Arial"/>
      <family val="2"/>
    </font>
  </fonts>
  <fills count="6">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bottom/>
      <diagonal/>
    </border>
  </borders>
  <cellStyleXfs count="1">
    <xf numFmtId="0" fontId="0" fillId="0" borderId="0"/>
  </cellStyleXfs>
  <cellXfs count="93">
    <xf numFmtId="0" fontId="0" fillId="0" borderId="0" xfId="0"/>
    <xf numFmtId="0" fontId="6" fillId="0" borderId="1" xfId="0" applyFont="1" applyFill="1" applyBorder="1" applyAlignment="1">
      <alignment vertical="top" wrapText="1"/>
    </xf>
    <xf numFmtId="0" fontId="6" fillId="0" borderId="1" xfId="0" applyFont="1" applyFill="1" applyBorder="1" applyAlignment="1">
      <alignment vertical="top"/>
    </xf>
    <xf numFmtId="49" fontId="12" fillId="3" borderId="1" xfId="0" applyNumberFormat="1" applyFont="1" applyFill="1" applyBorder="1" applyAlignment="1" applyProtection="1">
      <alignment horizontal="center"/>
    </xf>
    <xf numFmtId="49" fontId="12" fillId="3" borderId="1" xfId="0" applyNumberFormat="1" applyFont="1" applyFill="1" applyBorder="1" applyAlignment="1">
      <alignment horizontal="center"/>
    </xf>
    <xf numFmtId="0" fontId="3" fillId="0" borderId="1" xfId="0" applyFont="1" applyFill="1" applyBorder="1"/>
    <xf numFmtId="0" fontId="0" fillId="0" borderId="0" xfId="0"/>
    <xf numFmtId="0" fontId="1" fillId="0" borderId="0" xfId="0" applyFont="1"/>
    <xf numFmtId="0" fontId="9" fillId="2" borderId="1" xfId="0" applyFont="1" applyFill="1" applyBorder="1" applyAlignment="1">
      <alignment horizontal="center" vertical="center" wrapText="1"/>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wrapText="1" shrinkToFit="1"/>
      <protection locked="0"/>
    </xf>
    <xf numFmtId="2" fontId="3" fillId="0" borderId="1" xfId="0" applyNumberFormat="1" applyFont="1" applyFill="1" applyBorder="1" applyAlignment="1" applyProtection="1">
      <alignment horizontal="center"/>
      <protection locked="0"/>
    </xf>
    <xf numFmtId="0" fontId="3" fillId="0" borderId="1" xfId="0" applyNumberFormat="1"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4" fillId="0" borderId="1" xfId="0" applyFont="1" applyFill="1" applyBorder="1" applyAlignment="1" applyProtection="1">
      <alignment horizontal="left" wrapText="1" shrinkToFit="1"/>
      <protection locked="0"/>
    </xf>
    <xf numFmtId="0" fontId="3" fillId="0" borderId="1" xfId="0" applyFont="1" applyFill="1" applyBorder="1" applyAlignment="1">
      <alignment wrapText="1"/>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6" fillId="0" borderId="1" xfId="0" applyFont="1" applyBorder="1" applyAlignment="1">
      <alignment horizontal="center" vertical="center"/>
    </xf>
    <xf numFmtId="0" fontId="3" fillId="0" borderId="1" xfId="0" applyFont="1" applyFill="1" applyBorder="1" applyAlignment="1">
      <alignment vertical="top" wrapText="1"/>
    </xf>
    <xf numFmtId="49" fontId="6" fillId="0" borderId="1" xfId="0" applyNumberFormat="1" applyFont="1" applyFill="1" applyBorder="1" applyAlignment="1">
      <alignment horizontal="center"/>
    </xf>
    <xf numFmtId="0" fontId="6" fillId="0" borderId="1" xfId="0" applyFont="1" applyFill="1" applyBorder="1" applyAlignment="1">
      <alignment horizontal="center"/>
    </xf>
    <xf numFmtId="0" fontId="3" fillId="0" borderId="1" xfId="0" applyFont="1" applyFill="1" applyBorder="1" applyAlignment="1">
      <alignment horizontal="center"/>
    </xf>
    <xf numFmtId="0" fontId="5" fillId="0" borderId="1" xfId="0" applyFont="1" applyFill="1" applyBorder="1" applyAlignment="1">
      <alignment vertical="top" wrapText="1"/>
    </xf>
    <xf numFmtId="0" fontId="6" fillId="0" borderId="1" xfId="0" applyFont="1" applyFill="1" applyBorder="1" applyAlignment="1">
      <alignment horizontal="center"/>
    </xf>
    <xf numFmtId="0" fontId="6" fillId="0" borderId="1" xfId="0" applyFont="1" applyFill="1" applyBorder="1" applyAlignment="1">
      <alignment horizontal="center" wrapText="1"/>
    </xf>
    <xf numFmtId="3" fontId="6" fillId="0" borderId="1" xfId="0" applyNumberFormat="1" applyFont="1" applyFill="1" applyBorder="1" applyAlignment="1">
      <alignment horizontal="center"/>
    </xf>
    <xf numFmtId="0" fontId="9" fillId="0"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8" fillId="2" borderId="6" xfId="0" applyFont="1" applyFill="1" applyBorder="1" applyAlignment="1" applyProtection="1">
      <alignment horizontal="left" wrapText="1"/>
    </xf>
    <xf numFmtId="0" fontId="6" fillId="0" borderId="1" xfId="0" applyFont="1" applyFill="1" applyBorder="1"/>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0" xfId="0" applyFont="1" applyFill="1"/>
    <xf numFmtId="0" fontId="6" fillId="0" borderId="0" xfId="0" applyFont="1"/>
    <xf numFmtId="0" fontId="4" fillId="2" borderId="3" xfId="0" applyFont="1" applyFill="1" applyBorder="1" applyAlignment="1" applyProtection="1">
      <alignment horizontal="center" wrapText="1"/>
    </xf>
    <xf numFmtId="0" fontId="6" fillId="2" borderId="3" xfId="0" applyFont="1" applyFill="1" applyBorder="1"/>
    <xf numFmtId="0" fontId="6" fillId="4" borderId="1" xfId="0" applyFont="1" applyFill="1" applyBorder="1" applyAlignment="1">
      <alignment horizontal="left" wrapText="1"/>
    </xf>
    <xf numFmtId="0" fontId="6" fillId="4" borderId="1" xfId="0" applyFont="1" applyFill="1" applyBorder="1" applyAlignment="1">
      <alignment horizontal="right"/>
    </xf>
    <xf numFmtId="165" fontId="6" fillId="4" borderId="1" xfId="0" applyNumberFormat="1" applyFont="1" applyFill="1" applyBorder="1" applyAlignment="1">
      <alignment horizontal="right"/>
    </xf>
    <xf numFmtId="0" fontId="6" fillId="0" borderId="1" xfId="0" applyFont="1" applyFill="1" applyBorder="1" applyAlignment="1">
      <alignment horizontal="right"/>
    </xf>
    <xf numFmtId="0" fontId="6" fillId="5" borderId="1" xfId="0" applyFont="1" applyFill="1" applyBorder="1" applyAlignment="1">
      <alignment horizontal="right"/>
    </xf>
    <xf numFmtId="165" fontId="6" fillId="5" borderId="1" xfId="0" applyNumberFormat="1" applyFont="1" applyFill="1" applyBorder="1" applyAlignment="1">
      <alignment horizontal="right"/>
    </xf>
    <xf numFmtId="2" fontId="6" fillId="5" borderId="1" xfId="0" applyNumberFormat="1" applyFont="1" applyFill="1" applyBorder="1" applyAlignment="1">
      <alignment horizontal="right"/>
    </xf>
    <xf numFmtId="0" fontId="6" fillId="3" borderId="1" xfId="0" applyFont="1" applyFill="1" applyBorder="1" applyAlignment="1">
      <alignment horizontal="center" wrapText="1"/>
    </xf>
    <xf numFmtId="0" fontId="6" fillId="3" borderId="1" xfId="0" quotePrefix="1" applyFont="1" applyFill="1" applyBorder="1" applyAlignment="1">
      <alignment horizontal="center" wrapText="1"/>
    </xf>
    <xf numFmtId="0" fontId="6" fillId="3" borderId="1" xfId="0" applyFont="1" applyFill="1" applyBorder="1" applyAlignment="1">
      <alignment horizontal="center"/>
    </xf>
    <xf numFmtId="166" fontId="6" fillId="3" borderId="1" xfId="0" applyNumberFormat="1" applyFont="1" applyFill="1" applyBorder="1" applyAlignment="1">
      <alignment horizontal="center"/>
    </xf>
    <xf numFmtId="164" fontId="6" fillId="3" borderId="1" xfId="0" applyNumberFormat="1" applyFont="1" applyFill="1" applyBorder="1" applyAlignment="1">
      <alignment horizontal="center"/>
    </xf>
    <xf numFmtId="0" fontId="6" fillId="0" borderId="0" xfId="0" applyFont="1" applyAlignment="1">
      <alignment horizontal="left" wrapText="1"/>
    </xf>
    <xf numFmtId="0" fontId="6" fillId="0" borderId="0" xfId="0" applyFont="1" applyFill="1"/>
    <xf numFmtId="49" fontId="6" fillId="4" borderId="1" xfId="0" applyNumberFormat="1" applyFont="1" applyFill="1" applyBorder="1" applyAlignment="1">
      <alignment horizontal="left"/>
    </xf>
    <xf numFmtId="49" fontId="6" fillId="4" borderId="1" xfId="0" applyNumberFormat="1" applyFont="1" applyFill="1" applyBorder="1" applyAlignment="1">
      <alignment horizontal="right"/>
    </xf>
    <xf numFmtId="2" fontId="6" fillId="4" borderId="1" xfId="0" applyNumberFormat="1" applyFont="1" applyFill="1" applyBorder="1" applyAlignment="1">
      <alignment horizontal="right"/>
    </xf>
    <xf numFmtId="2" fontId="6" fillId="0" borderId="1" xfId="0" applyNumberFormat="1" applyFont="1" applyFill="1" applyBorder="1" applyAlignment="1">
      <alignment horizontal="right"/>
    </xf>
    <xf numFmtId="49" fontId="6" fillId="5" borderId="1" xfId="0" applyNumberFormat="1" applyFont="1" applyFill="1" applyBorder="1" applyAlignment="1">
      <alignment horizontal="right"/>
    </xf>
    <xf numFmtId="49" fontId="6" fillId="3" borderId="1" xfId="0" applyNumberFormat="1" applyFont="1" applyFill="1" applyBorder="1" applyAlignment="1">
      <alignment horizontal="center" wrapText="1"/>
    </xf>
    <xf numFmtId="49" fontId="6" fillId="3" borderId="1" xfId="0" applyNumberFormat="1" applyFont="1" applyFill="1" applyBorder="1" applyAlignment="1">
      <alignment horizontal="center"/>
    </xf>
    <xf numFmtId="49" fontId="6" fillId="3" borderId="1" xfId="0" quotePrefix="1" applyNumberFormat="1" applyFont="1" applyFill="1" applyBorder="1" applyAlignment="1">
      <alignment horizontal="center" wrapText="1"/>
    </xf>
    <xf numFmtId="0" fontId="9" fillId="0" borderId="0" xfId="0" applyFont="1"/>
    <xf numFmtId="0" fontId="9" fillId="0" borderId="0" xfId="0" applyFont="1" applyFill="1" applyBorder="1" applyAlignment="1">
      <alignment horizontal="center"/>
    </xf>
    <xf numFmtId="0" fontId="6" fillId="0" borderId="0" xfId="0" applyFont="1" applyAlignment="1">
      <alignment horizontal="center"/>
    </xf>
    <xf numFmtId="0" fontId="6" fillId="0" borderId="1" xfId="0" applyFont="1" applyBorder="1" applyAlignment="1">
      <alignment vertical="top"/>
    </xf>
    <xf numFmtId="0" fontId="6" fillId="0" borderId="1" xfId="0" applyFont="1" applyBorder="1" applyAlignment="1">
      <alignment horizontal="center"/>
    </xf>
    <xf numFmtId="49" fontId="6" fillId="0" borderId="1" xfId="0" applyNumberFormat="1" applyFont="1" applyBorder="1" applyAlignment="1">
      <alignment horizontal="center"/>
    </xf>
    <xf numFmtId="2" fontId="6" fillId="4" borderId="0" xfId="0" applyNumberFormat="1" applyFont="1" applyFill="1" applyBorder="1" applyAlignment="1">
      <alignment horizontal="right"/>
    </xf>
    <xf numFmtId="0" fontId="6" fillId="0" borderId="0" xfId="0" applyFont="1" applyBorder="1" applyAlignment="1">
      <alignment horizontal="center" vertical="center"/>
    </xf>
    <xf numFmtId="0" fontId="5" fillId="0" borderId="0" xfId="0" applyFont="1" applyFill="1" applyBorder="1" applyAlignment="1">
      <alignment vertical="top" wrapText="1"/>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6" fillId="4" borderId="0" xfId="0" applyFont="1" applyFill="1" applyBorder="1" applyAlignment="1">
      <alignment horizontal="left" wrapText="1"/>
    </xf>
    <xf numFmtId="0" fontId="6" fillId="4" borderId="0" xfId="0" applyFont="1" applyFill="1" applyBorder="1" applyAlignment="1">
      <alignment horizontal="right"/>
    </xf>
    <xf numFmtId="165" fontId="6" fillId="4" borderId="0" xfId="0" applyNumberFormat="1" applyFont="1" applyFill="1" applyBorder="1" applyAlignment="1">
      <alignment horizontal="right"/>
    </xf>
    <xf numFmtId="0" fontId="13" fillId="4" borderId="1" xfId="0" applyFont="1" applyFill="1" applyBorder="1" applyAlignment="1">
      <alignment horizontal="right"/>
    </xf>
    <xf numFmtId="0" fontId="0" fillId="4" borderId="1" xfId="0" applyFont="1" applyFill="1" applyBorder="1"/>
    <xf numFmtId="2" fontId="13" fillId="4" borderId="1" xfId="0" applyNumberFormat="1" applyFont="1" applyFill="1" applyBorder="1" applyAlignment="1">
      <alignment horizontal="right"/>
    </xf>
    <xf numFmtId="2" fontId="3" fillId="4" borderId="1" xfId="0" applyNumberFormat="1" applyFont="1" applyFill="1" applyBorder="1" applyAlignment="1">
      <alignment horizontal="right"/>
    </xf>
    <xf numFmtId="0" fontId="3" fillId="4" borderId="1" xfId="0" applyFont="1" applyFill="1" applyBorder="1" applyAlignment="1">
      <alignment horizontal="right"/>
    </xf>
    <xf numFmtId="2" fontId="13" fillId="5" borderId="1" xfId="0" applyNumberFormat="1" applyFont="1" applyFill="1" applyBorder="1" applyAlignment="1">
      <alignment horizontal="right"/>
    </xf>
    <xf numFmtId="2" fontId="0" fillId="4" borderId="1" xfId="0" applyNumberFormat="1" applyFont="1" applyFill="1" applyBorder="1"/>
    <xf numFmtId="0" fontId="4" fillId="2" borderId="8" xfId="0"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3" borderId="2" xfId="0" applyFont="1" applyFill="1" applyBorder="1" applyAlignment="1">
      <alignment horizontal="center"/>
    </xf>
    <xf numFmtId="0" fontId="4" fillId="2" borderId="6" xfId="0" applyFont="1" applyFill="1" applyBorder="1" applyAlignment="1" applyProtection="1">
      <alignment horizontal="left" wrapText="1"/>
    </xf>
    <xf numFmtId="0" fontId="4" fillId="2" borderId="3" xfId="0" applyFont="1" applyFill="1" applyBorder="1" applyAlignment="1" applyProtection="1">
      <alignment horizontal="left"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4" borderId="7" xfId="0" applyFont="1" applyFill="1" applyBorder="1" applyAlignment="1">
      <alignment horizontal="center"/>
    </xf>
    <xf numFmtId="0" fontId="9" fillId="5" borderId="2" xfId="0" applyFont="1" applyFill="1" applyBorder="1" applyAlignment="1">
      <alignment horizontal="center"/>
    </xf>
    <xf numFmtId="0" fontId="9" fillId="4" borderId="2"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6699"/>
      <color rgb="FF66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4</xdr:row>
          <xdr:rowOff>152400</xdr:rowOff>
        </xdr:from>
        <xdr:to>
          <xdr:col>0</xdr:col>
          <xdr:colOff>1085850</xdr:colOff>
          <xdr:row>4</xdr:row>
          <xdr:rowOff>838200</xdr:rowOff>
        </xdr:to>
        <xdr:sp macro="" textlink="">
          <xdr:nvSpPr>
            <xdr:cNvPr id="14337" name="Object 1" hidden="1">
              <a:extLst>
                <a:ext uri="{63B3BB69-23CF-44E3-9099-C40C66FF867C}">
                  <a14:compatExt spid="_x0000_s143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libertoff@schrierfoodservice.com" TargetMode="External"/><Relationship Id="rId7" Type="http://schemas.openxmlformats.org/officeDocument/2006/relationships/printerSettings" Target="../printerSettings/printerSettings1.bin"/><Relationship Id="rId2" Type="http://schemas.openxmlformats.org/officeDocument/2006/relationships/hyperlink" Target="http://www.goodsource.com/" TargetMode="External"/><Relationship Id="rId1" Type="http://schemas.openxmlformats.org/officeDocument/2006/relationships/hyperlink" Target="mailto:ghines@goodsource.com" TargetMode="External"/><Relationship Id="rId6" Type="http://schemas.openxmlformats.org/officeDocument/2006/relationships/hyperlink" Target="http://www.sysco.com/" TargetMode="External"/><Relationship Id="rId5" Type="http://schemas.openxmlformats.org/officeDocument/2006/relationships/hyperlink" Target="mailto:hanulak.peter@emd.sysco.com" TargetMode="External"/><Relationship Id="rId4" Type="http://schemas.openxmlformats.org/officeDocument/2006/relationships/hyperlink" Target="http://www.schrierfoodservice.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Excel_Worksheet1.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selection activeCell="C27" sqref="C27"/>
    </sheetView>
  </sheetViews>
  <sheetFormatPr defaultColWidth="9.140625" defaultRowHeight="12.75" x14ac:dyDescent="0.2"/>
  <cols>
    <col min="1" max="1" width="40.42578125" style="35" bestFit="1" customWidth="1"/>
    <col min="2" max="2" width="43.28515625" style="35" bestFit="1" customWidth="1"/>
    <col min="3" max="3" width="29.140625" style="35" bestFit="1" customWidth="1"/>
    <col min="4" max="4" width="32.28515625" style="35" bestFit="1" customWidth="1"/>
    <col min="5" max="16384" width="9.140625" style="35"/>
  </cols>
  <sheetData>
    <row r="1" spans="1:4" ht="15" customHeight="1" x14ac:dyDescent="0.2">
      <c r="A1" s="83" t="s">
        <v>2</v>
      </c>
      <c r="B1" s="84"/>
      <c r="C1" s="84"/>
      <c r="D1" s="84"/>
    </row>
    <row r="2" spans="1:4" x14ac:dyDescent="0.2">
      <c r="A2" s="81" t="s">
        <v>617</v>
      </c>
      <c r="B2" s="82"/>
      <c r="C2" s="82"/>
      <c r="D2" s="82"/>
    </row>
    <row r="3" spans="1:4" x14ac:dyDescent="0.2">
      <c r="A3" s="5" t="s">
        <v>618</v>
      </c>
      <c r="B3" s="58" t="s">
        <v>0</v>
      </c>
      <c r="C3" s="58" t="s">
        <v>642</v>
      </c>
      <c r="D3" s="58" t="s">
        <v>655</v>
      </c>
    </row>
    <row r="4" spans="1:4" x14ac:dyDescent="0.2">
      <c r="A4" s="5" t="s">
        <v>619</v>
      </c>
      <c r="B4" s="58" t="s">
        <v>620</v>
      </c>
      <c r="C4" s="58" t="s">
        <v>643</v>
      </c>
      <c r="D4" s="58" t="s">
        <v>656</v>
      </c>
    </row>
    <row r="5" spans="1:4" x14ac:dyDescent="0.2">
      <c r="A5" s="5" t="s">
        <v>621</v>
      </c>
      <c r="B5" s="58" t="s">
        <v>622</v>
      </c>
      <c r="C5" s="58" t="s">
        <v>644</v>
      </c>
      <c r="D5" s="58" t="s">
        <v>657</v>
      </c>
    </row>
    <row r="6" spans="1:4" x14ac:dyDescent="0.2">
      <c r="A6" s="5" t="s">
        <v>623</v>
      </c>
      <c r="B6" s="58" t="s">
        <v>624</v>
      </c>
      <c r="C6" s="58" t="s">
        <v>645</v>
      </c>
      <c r="D6" s="58" t="s">
        <v>658</v>
      </c>
    </row>
    <row r="7" spans="1:4" x14ac:dyDescent="0.2">
      <c r="A7" s="5" t="s">
        <v>625</v>
      </c>
      <c r="B7" s="58" t="s">
        <v>626</v>
      </c>
      <c r="C7" s="58" t="s">
        <v>646</v>
      </c>
      <c r="D7" s="58" t="s">
        <v>659</v>
      </c>
    </row>
    <row r="8" spans="1:4" x14ac:dyDescent="0.2">
      <c r="A8" s="5" t="s">
        <v>627</v>
      </c>
      <c r="B8" s="58" t="s">
        <v>628</v>
      </c>
      <c r="C8" s="58" t="s">
        <v>647</v>
      </c>
      <c r="D8" s="58" t="s">
        <v>660</v>
      </c>
    </row>
    <row r="9" spans="1:4" x14ac:dyDescent="0.2">
      <c r="A9" s="5" t="s">
        <v>629</v>
      </c>
      <c r="B9" s="58" t="s">
        <v>630</v>
      </c>
      <c r="C9" s="58" t="s">
        <v>648</v>
      </c>
      <c r="D9" s="58" t="s">
        <v>661</v>
      </c>
    </row>
    <row r="10" spans="1:4" x14ac:dyDescent="0.2">
      <c r="A10" s="5" t="s">
        <v>631</v>
      </c>
      <c r="B10" s="58" t="s">
        <v>632</v>
      </c>
      <c r="C10" s="58" t="s">
        <v>649</v>
      </c>
      <c r="D10" s="58" t="s">
        <v>662</v>
      </c>
    </row>
    <row r="11" spans="1:4" x14ac:dyDescent="0.2">
      <c r="A11" s="5" t="s">
        <v>633</v>
      </c>
      <c r="B11" s="4" t="s">
        <v>634</v>
      </c>
      <c r="C11" s="3" t="s">
        <v>650</v>
      </c>
      <c r="D11" s="3" t="s">
        <v>663</v>
      </c>
    </row>
    <row r="12" spans="1:4" x14ac:dyDescent="0.2">
      <c r="A12" s="5" t="s">
        <v>635</v>
      </c>
      <c r="B12" s="4" t="s">
        <v>636</v>
      </c>
      <c r="C12" s="3" t="s">
        <v>651</v>
      </c>
      <c r="D12" s="3" t="s">
        <v>664</v>
      </c>
    </row>
    <row r="13" spans="1:4" x14ac:dyDescent="0.2">
      <c r="A13" s="2" t="s">
        <v>637</v>
      </c>
      <c r="B13" s="47" t="s">
        <v>638</v>
      </c>
      <c r="C13" s="47" t="s">
        <v>652</v>
      </c>
      <c r="D13" s="47" t="s">
        <v>665</v>
      </c>
    </row>
    <row r="14" spans="1:4" x14ac:dyDescent="0.2">
      <c r="A14" s="2" t="s">
        <v>639</v>
      </c>
      <c r="B14" s="47">
        <v>5</v>
      </c>
      <c r="C14" s="47" t="s">
        <v>653</v>
      </c>
      <c r="D14" s="47" t="s">
        <v>666</v>
      </c>
    </row>
    <row r="15" spans="1:4" ht="25.5" x14ac:dyDescent="0.2">
      <c r="A15" s="1" t="s">
        <v>640</v>
      </c>
      <c r="B15" s="47" t="s">
        <v>641</v>
      </c>
      <c r="C15" s="47" t="s">
        <v>654</v>
      </c>
      <c r="D15" s="47" t="s">
        <v>654</v>
      </c>
    </row>
    <row r="16" spans="1:4" x14ac:dyDescent="0.2">
      <c r="A16" s="63" t="s">
        <v>667</v>
      </c>
      <c r="B16" s="64" t="s">
        <v>669</v>
      </c>
      <c r="C16" s="64" t="s">
        <v>670</v>
      </c>
      <c r="D16" s="64" t="s">
        <v>671</v>
      </c>
    </row>
    <row r="17" spans="1:4" x14ac:dyDescent="0.2">
      <c r="A17" s="63" t="s">
        <v>668</v>
      </c>
      <c r="B17" s="65" t="s">
        <v>673</v>
      </c>
      <c r="C17" s="65" t="s">
        <v>674</v>
      </c>
      <c r="D17" s="65" t="s">
        <v>672</v>
      </c>
    </row>
  </sheetData>
  <mergeCells count="2">
    <mergeCell ref="A2:D2"/>
    <mergeCell ref="A1:D1"/>
  </mergeCells>
  <hyperlinks>
    <hyperlink ref="B11" r:id="rId1"/>
    <hyperlink ref="B12" r:id="rId2"/>
    <hyperlink ref="C11" r:id="rId3"/>
    <hyperlink ref="C12" r:id="rId4"/>
    <hyperlink ref="D11" r:id="rId5"/>
    <hyperlink ref="D12"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1"/>
  <sheetViews>
    <sheetView view="pageBreakPreview" zoomScaleNormal="100" zoomScaleSheetLayoutView="100" workbookViewId="0">
      <pane xSplit="1" topLeftCell="B1" activePane="topRight" state="frozen"/>
      <selection pane="topRight" activeCell="K26" sqref="K26"/>
    </sheetView>
  </sheetViews>
  <sheetFormatPr defaultColWidth="8.85546875" defaultRowHeight="12.75" x14ac:dyDescent="0.2"/>
  <cols>
    <col min="1" max="1" width="8.140625" style="35" bestFit="1" customWidth="1"/>
    <col min="2" max="2" width="61.140625" style="35" customWidth="1"/>
    <col min="3" max="4" width="9.5703125" style="35" bestFit="1" customWidth="1"/>
    <col min="5" max="5" width="15.140625" style="35" customWidth="1"/>
    <col min="6" max="6" width="13.140625" style="35" customWidth="1"/>
    <col min="7" max="7" width="6.140625" style="35" customWidth="1"/>
    <col min="8" max="8" width="8.5703125" style="35" customWidth="1"/>
    <col min="9" max="9" width="13.28515625" style="35" customWidth="1"/>
    <col min="10" max="11" width="14.42578125" style="35" customWidth="1"/>
    <col min="12" max="12" width="1.42578125" style="51" customWidth="1"/>
    <col min="13" max="13" width="14.85546875" style="35" bestFit="1" customWidth="1"/>
    <col min="14" max="14" width="13.140625" style="35" bestFit="1" customWidth="1"/>
    <col min="15" max="15" width="10.42578125" style="35" bestFit="1" customWidth="1"/>
    <col min="16" max="16" width="8.5703125" style="35" bestFit="1" customWidth="1"/>
    <col min="17" max="17" width="13.28515625" style="35" bestFit="1" customWidth="1"/>
    <col min="18" max="18" width="12" style="35" bestFit="1" customWidth="1"/>
    <col min="19" max="19" width="8.42578125" style="35" bestFit="1" customWidth="1"/>
    <col min="20" max="20" width="1.85546875" style="35" customWidth="1"/>
    <col min="21" max="21" width="13.140625" style="35" bestFit="1" customWidth="1"/>
    <col min="22" max="22" width="13.28515625" style="35" customWidth="1"/>
    <col min="23" max="23" width="8.85546875" style="35"/>
    <col min="24" max="24" width="8.5703125" style="35" bestFit="1" customWidth="1"/>
    <col min="25" max="25" width="13.28515625" style="35" customWidth="1"/>
    <col min="26" max="27" width="8.42578125" style="35" bestFit="1" customWidth="1"/>
    <col min="28" max="16384" width="8.85546875" style="35"/>
  </cols>
  <sheetData>
    <row r="1" spans="1:27" x14ac:dyDescent="0.2">
      <c r="A1" s="88" t="s">
        <v>2</v>
      </c>
      <c r="B1" s="89"/>
      <c r="C1" s="32"/>
      <c r="D1" s="32"/>
      <c r="E1" s="32"/>
      <c r="F1" s="32"/>
      <c r="G1" s="32"/>
      <c r="H1" s="32"/>
      <c r="I1" s="32"/>
      <c r="J1" s="32"/>
      <c r="K1" s="32"/>
      <c r="L1" s="33"/>
      <c r="M1" s="34"/>
      <c r="N1" s="34"/>
      <c r="O1" s="34"/>
      <c r="P1" s="34"/>
      <c r="Q1" s="34"/>
      <c r="R1" s="34"/>
      <c r="S1" s="34"/>
      <c r="T1" s="34"/>
      <c r="U1" s="34"/>
      <c r="V1" s="34"/>
      <c r="W1" s="34"/>
      <c r="X1" s="34"/>
      <c r="Y1" s="34"/>
      <c r="Z1" s="34"/>
      <c r="AA1" s="34"/>
    </row>
    <row r="2" spans="1:27" ht="13.5" thickBot="1" x14ac:dyDescent="0.25">
      <c r="A2" s="86" t="s">
        <v>89</v>
      </c>
      <c r="B2" s="87"/>
      <c r="C2" s="36"/>
      <c r="D2" s="36"/>
      <c r="E2" s="36"/>
      <c r="F2" s="36"/>
      <c r="G2" s="36"/>
      <c r="H2" s="36"/>
      <c r="I2" s="36"/>
      <c r="J2" s="36"/>
      <c r="K2" s="36"/>
      <c r="L2" s="36"/>
      <c r="M2" s="37"/>
      <c r="N2" s="37"/>
      <c r="O2" s="37"/>
      <c r="P2" s="37"/>
      <c r="Q2" s="37"/>
      <c r="R2" s="37"/>
      <c r="S2" s="37"/>
      <c r="T2" s="37"/>
      <c r="U2" s="37"/>
      <c r="V2" s="37"/>
      <c r="W2" s="37"/>
      <c r="X2" s="37"/>
      <c r="Y2" s="37"/>
      <c r="Z2" s="37"/>
      <c r="AA2" s="37"/>
    </row>
    <row r="3" spans="1:27" s="60" customFormat="1" x14ac:dyDescent="0.2">
      <c r="E3" s="90" t="s">
        <v>0</v>
      </c>
      <c r="F3" s="90"/>
      <c r="G3" s="90"/>
      <c r="H3" s="90"/>
      <c r="I3" s="90"/>
      <c r="J3" s="90"/>
      <c r="K3" s="90"/>
      <c r="L3" s="61"/>
      <c r="M3" s="91" t="s">
        <v>383</v>
      </c>
      <c r="N3" s="91"/>
      <c r="O3" s="91"/>
      <c r="P3" s="91"/>
      <c r="Q3" s="91"/>
      <c r="R3" s="91"/>
      <c r="S3" s="91"/>
      <c r="U3" s="85" t="s">
        <v>1</v>
      </c>
      <c r="V3" s="85"/>
      <c r="W3" s="85"/>
      <c r="X3" s="85"/>
      <c r="Y3" s="85"/>
      <c r="Z3" s="85"/>
      <c r="AA3" s="85"/>
    </row>
    <row r="4" spans="1:27" s="62" customFormat="1" ht="38.25" x14ac:dyDescent="0.2">
      <c r="A4" s="8" t="s">
        <v>3</v>
      </c>
      <c r="B4" s="8" t="s">
        <v>4</v>
      </c>
      <c r="C4" s="8" t="s">
        <v>5</v>
      </c>
      <c r="D4" s="8" t="s">
        <v>90</v>
      </c>
      <c r="E4" s="8" t="s">
        <v>7</v>
      </c>
      <c r="F4" s="8" t="s">
        <v>8</v>
      </c>
      <c r="G4" s="8" t="s">
        <v>9</v>
      </c>
      <c r="H4" s="8" t="s">
        <v>10</v>
      </c>
      <c r="I4" s="8" t="s">
        <v>616</v>
      </c>
      <c r="J4" s="8" t="s">
        <v>11</v>
      </c>
      <c r="K4" s="8" t="s">
        <v>12</v>
      </c>
      <c r="L4" s="27"/>
      <c r="M4" s="8" t="s">
        <v>7</v>
      </c>
      <c r="N4" s="8" t="s">
        <v>8</v>
      </c>
      <c r="O4" s="8" t="s">
        <v>615</v>
      </c>
      <c r="P4" s="8" t="s">
        <v>10</v>
      </c>
      <c r="Q4" s="8" t="s">
        <v>616</v>
      </c>
      <c r="R4" s="8" t="s">
        <v>11</v>
      </c>
      <c r="S4" s="8" t="s">
        <v>12</v>
      </c>
      <c r="U4" s="8" t="s">
        <v>7</v>
      </c>
      <c r="V4" s="8" t="s">
        <v>8</v>
      </c>
      <c r="W4" s="8" t="s">
        <v>9</v>
      </c>
      <c r="X4" s="8" t="s">
        <v>10</v>
      </c>
      <c r="Y4" s="8" t="s">
        <v>616</v>
      </c>
      <c r="Z4" s="8" t="s">
        <v>11</v>
      </c>
      <c r="AA4" s="8" t="s">
        <v>12</v>
      </c>
    </row>
    <row r="5" spans="1:27" x14ac:dyDescent="0.2">
      <c r="A5" s="8"/>
      <c r="B5" s="8"/>
      <c r="C5" s="8"/>
      <c r="D5" s="8"/>
      <c r="E5" s="28"/>
      <c r="F5" s="8"/>
      <c r="G5" s="8"/>
      <c r="H5" s="8"/>
      <c r="I5" s="8"/>
      <c r="J5" s="8"/>
      <c r="K5" s="8"/>
      <c r="L5" s="27"/>
      <c r="M5" s="8"/>
      <c r="N5" s="8"/>
      <c r="O5" s="8"/>
      <c r="P5" s="8"/>
      <c r="Q5" s="8"/>
      <c r="R5" s="8"/>
      <c r="S5" s="8"/>
      <c r="U5" s="8"/>
      <c r="V5" s="8"/>
      <c r="W5" s="8"/>
      <c r="X5" s="8"/>
      <c r="Y5" s="8"/>
      <c r="Z5" s="8"/>
      <c r="AA5" s="8"/>
    </row>
    <row r="6" spans="1:27" ht="25.5" x14ac:dyDescent="0.2">
      <c r="A6" s="18">
        <v>1</v>
      </c>
      <c r="B6" s="19" t="s">
        <v>91</v>
      </c>
      <c r="C6" s="20" t="s">
        <v>92</v>
      </c>
      <c r="D6" s="21"/>
      <c r="E6" s="38" t="s">
        <v>246</v>
      </c>
      <c r="F6" s="39">
        <v>2620</v>
      </c>
      <c r="G6" s="39">
        <v>15</v>
      </c>
      <c r="H6" s="39">
        <v>1</v>
      </c>
      <c r="I6" s="40">
        <v>0.20119999999999999</v>
      </c>
      <c r="J6" s="39">
        <v>3.22</v>
      </c>
      <c r="K6" s="39">
        <v>48.3</v>
      </c>
      <c r="L6" s="41"/>
      <c r="M6" s="42" t="s">
        <v>384</v>
      </c>
      <c r="N6" s="42">
        <v>2229</v>
      </c>
      <c r="O6" s="42" t="s">
        <v>385</v>
      </c>
      <c r="P6" s="42">
        <v>1</v>
      </c>
      <c r="Q6" s="43">
        <v>0.2056</v>
      </c>
      <c r="R6" s="44">
        <f>S6/P6</f>
        <v>49.35</v>
      </c>
      <c r="S6" s="44">
        <v>49.35</v>
      </c>
      <c r="U6" s="45" t="s">
        <v>535</v>
      </c>
      <c r="V6" s="46" t="s">
        <v>536</v>
      </c>
      <c r="W6" s="47" t="s">
        <v>537</v>
      </c>
      <c r="X6" s="47">
        <v>1</v>
      </c>
      <c r="Y6" s="48">
        <v>0.17806776556776557</v>
      </c>
      <c r="Z6" s="49">
        <v>42.736263736263737</v>
      </c>
      <c r="AA6" s="49">
        <v>42.736263736263737</v>
      </c>
    </row>
    <row r="7" spans="1:27" ht="51" x14ac:dyDescent="0.2">
      <c r="A7" s="18">
        <v>2</v>
      </c>
      <c r="B7" s="19" t="s">
        <v>93</v>
      </c>
      <c r="C7" s="22" t="s">
        <v>64</v>
      </c>
      <c r="D7" s="21"/>
      <c r="E7" s="38" t="s">
        <v>247</v>
      </c>
      <c r="F7" s="39">
        <v>18002</v>
      </c>
      <c r="G7" s="39">
        <v>40</v>
      </c>
      <c r="H7" s="39">
        <v>1</v>
      </c>
      <c r="I7" s="40">
        <v>0.12429999999999999</v>
      </c>
      <c r="J7" s="39">
        <v>1.99</v>
      </c>
      <c r="K7" s="39">
        <v>79.599999999999994</v>
      </c>
      <c r="L7" s="41"/>
      <c r="M7" s="42" t="s">
        <v>386</v>
      </c>
      <c r="N7" s="42" t="s">
        <v>387</v>
      </c>
      <c r="O7" s="42" t="s">
        <v>388</v>
      </c>
      <c r="P7" s="42">
        <v>1</v>
      </c>
      <c r="Q7" s="43">
        <v>0.28560000000000002</v>
      </c>
      <c r="R7" s="42">
        <f>S7/P7</f>
        <v>45.7</v>
      </c>
      <c r="S7" s="42">
        <v>45.7</v>
      </c>
      <c r="U7" s="45" t="s">
        <v>538</v>
      </c>
      <c r="V7" s="45" t="s">
        <v>539</v>
      </c>
      <c r="W7" s="47" t="s">
        <v>157</v>
      </c>
      <c r="X7" s="47">
        <v>2</v>
      </c>
      <c r="Y7" s="48">
        <v>0.2838598901098901</v>
      </c>
      <c r="Z7" s="49">
        <v>22.708791208791208</v>
      </c>
      <c r="AA7" s="49">
        <v>45.417582417582416</v>
      </c>
    </row>
    <row r="8" spans="1:27" ht="38.25" x14ac:dyDescent="0.2">
      <c r="A8" s="18">
        <v>3</v>
      </c>
      <c r="B8" s="19" t="s">
        <v>94</v>
      </c>
      <c r="C8" s="20" t="s">
        <v>64</v>
      </c>
      <c r="D8" s="21">
        <v>8</v>
      </c>
      <c r="E8" s="38" t="s">
        <v>246</v>
      </c>
      <c r="F8" s="39">
        <v>1145</v>
      </c>
      <c r="G8" s="39">
        <v>6</v>
      </c>
      <c r="H8" s="39">
        <v>2</v>
      </c>
      <c r="I8" s="40">
        <v>0.17430000000000001</v>
      </c>
      <c r="J8" s="39">
        <v>2.79</v>
      </c>
      <c r="K8" s="39">
        <v>33.479999999999997</v>
      </c>
      <c r="L8" s="41"/>
      <c r="M8" s="42" t="s">
        <v>384</v>
      </c>
      <c r="N8" s="42">
        <v>3328</v>
      </c>
      <c r="O8" s="42" t="s">
        <v>388</v>
      </c>
      <c r="P8" s="42">
        <v>1</v>
      </c>
      <c r="Q8" s="43">
        <v>0.20610000000000001</v>
      </c>
      <c r="R8" s="42">
        <f t="shared" ref="R8:R40" si="0">S8/P8</f>
        <v>32.979999999999997</v>
      </c>
      <c r="S8" s="42">
        <v>32.979999999999997</v>
      </c>
      <c r="U8" s="45" t="s">
        <v>540</v>
      </c>
      <c r="V8" s="45" t="s">
        <v>541</v>
      </c>
      <c r="W8" s="47" t="s">
        <v>435</v>
      </c>
      <c r="X8" s="47">
        <v>1</v>
      </c>
      <c r="Y8" s="48">
        <v>0.1875</v>
      </c>
      <c r="Z8" s="49">
        <v>30</v>
      </c>
      <c r="AA8" s="49">
        <v>30</v>
      </c>
    </row>
    <row r="9" spans="1:27" ht="51" x14ac:dyDescent="0.2">
      <c r="A9" s="18">
        <v>4</v>
      </c>
      <c r="B9" s="19" t="s">
        <v>95</v>
      </c>
      <c r="C9" s="20" t="s">
        <v>64</v>
      </c>
      <c r="D9" s="21"/>
      <c r="E9" s="38" t="s">
        <v>248</v>
      </c>
      <c r="F9" s="39">
        <v>42669</v>
      </c>
      <c r="G9" s="39">
        <v>4</v>
      </c>
      <c r="H9" s="39">
        <v>80</v>
      </c>
      <c r="I9" s="40">
        <v>0.23369999999999999</v>
      </c>
      <c r="J9" s="39">
        <v>3.7395</v>
      </c>
      <c r="K9" s="39">
        <v>74.790000000000006</v>
      </c>
      <c r="L9" s="41"/>
      <c r="M9" s="42" t="s">
        <v>389</v>
      </c>
      <c r="N9" s="42">
        <v>80308</v>
      </c>
      <c r="O9" s="42" t="s">
        <v>390</v>
      </c>
      <c r="P9" s="42">
        <v>40</v>
      </c>
      <c r="Q9" s="43">
        <v>0.22489999999999999</v>
      </c>
      <c r="R9" s="42">
        <f t="shared" si="0"/>
        <v>0.89975000000000005</v>
      </c>
      <c r="S9" s="42">
        <v>35.99</v>
      </c>
      <c r="U9" s="45" t="s">
        <v>542</v>
      </c>
      <c r="V9" s="45" t="s">
        <v>543</v>
      </c>
      <c r="W9" s="47" t="s">
        <v>235</v>
      </c>
      <c r="X9" s="47">
        <v>40</v>
      </c>
      <c r="Y9" s="48">
        <v>0.21868131868131865</v>
      </c>
      <c r="Z9" s="49">
        <v>0.87472527472527462</v>
      </c>
      <c r="AA9" s="49">
        <v>34.989010989010985</v>
      </c>
    </row>
    <row r="10" spans="1:27" ht="25.5" x14ac:dyDescent="0.2">
      <c r="A10" s="18">
        <v>5</v>
      </c>
      <c r="B10" s="19" t="s">
        <v>96</v>
      </c>
      <c r="C10" s="20" t="s">
        <v>64</v>
      </c>
      <c r="D10" s="21"/>
      <c r="E10" s="38" t="s">
        <v>249</v>
      </c>
      <c r="F10" s="39" t="s">
        <v>250</v>
      </c>
      <c r="G10" s="39">
        <v>30</v>
      </c>
      <c r="H10" s="39">
        <v>1</v>
      </c>
      <c r="I10" s="40">
        <v>8.6800000000000002E-2</v>
      </c>
      <c r="J10" s="39">
        <v>1.39</v>
      </c>
      <c r="K10" s="39">
        <v>41.7</v>
      </c>
      <c r="L10" s="41"/>
      <c r="M10" s="42" t="s">
        <v>391</v>
      </c>
      <c r="N10" s="42" t="s">
        <v>392</v>
      </c>
      <c r="O10" s="42" t="s">
        <v>393</v>
      </c>
      <c r="P10" s="42">
        <v>90</v>
      </c>
      <c r="Q10" s="43">
        <v>0.26869999999999999</v>
      </c>
      <c r="R10" s="42">
        <f t="shared" si="0"/>
        <v>0.67177777777777781</v>
      </c>
      <c r="S10" s="42">
        <v>60.46</v>
      </c>
      <c r="U10" s="45" t="s">
        <v>544</v>
      </c>
      <c r="V10" s="45" t="s">
        <v>545</v>
      </c>
      <c r="W10" s="47" t="s">
        <v>546</v>
      </c>
      <c r="X10" s="47">
        <v>80</v>
      </c>
      <c r="Y10" s="48">
        <v>0.29816849816849816</v>
      </c>
      <c r="Z10" s="49">
        <v>0.89450549450549455</v>
      </c>
      <c r="AA10" s="49">
        <v>71.560439560439562</v>
      </c>
    </row>
    <row r="11" spans="1:27" ht="51" x14ac:dyDescent="0.2">
      <c r="A11" s="18">
        <v>6</v>
      </c>
      <c r="B11" s="23" t="s">
        <v>97</v>
      </c>
      <c r="C11" s="24"/>
      <c r="D11" s="21"/>
      <c r="E11" s="38" t="s">
        <v>251</v>
      </c>
      <c r="F11" s="39">
        <v>1063353</v>
      </c>
      <c r="G11" s="39">
        <v>6</v>
      </c>
      <c r="H11" s="39">
        <v>28</v>
      </c>
      <c r="I11" s="40">
        <v>0.42049999999999998</v>
      </c>
      <c r="J11" s="39">
        <v>6.7290000000000001</v>
      </c>
      <c r="K11" s="39">
        <v>70.650000000000006</v>
      </c>
      <c r="L11" s="41"/>
      <c r="M11" s="42" t="s">
        <v>394</v>
      </c>
      <c r="N11" s="42">
        <v>72234</v>
      </c>
      <c r="O11" s="42" t="s">
        <v>395</v>
      </c>
      <c r="P11" s="42">
        <v>64</v>
      </c>
      <c r="Q11" s="43">
        <v>0.23250000000000001</v>
      </c>
      <c r="R11" s="42">
        <f t="shared" si="0"/>
        <v>0.78671875000000002</v>
      </c>
      <c r="S11" s="42">
        <v>50.35</v>
      </c>
      <c r="U11" s="45" t="s">
        <v>547</v>
      </c>
      <c r="V11" s="45" t="s">
        <v>548</v>
      </c>
      <c r="W11" s="47" t="s">
        <v>546</v>
      </c>
      <c r="X11" s="47">
        <v>100</v>
      </c>
      <c r="Y11" s="48">
        <v>0.31846153846153846</v>
      </c>
      <c r="Z11" s="49">
        <v>0.95538461538461528</v>
      </c>
      <c r="AA11" s="49">
        <v>95.538461538461533</v>
      </c>
    </row>
    <row r="12" spans="1:27" ht="127.5" x14ac:dyDescent="0.2">
      <c r="A12" s="18">
        <v>7</v>
      </c>
      <c r="B12" s="23" t="s">
        <v>98</v>
      </c>
      <c r="C12" s="24" t="s">
        <v>42</v>
      </c>
      <c r="D12" s="21"/>
      <c r="E12" s="38" t="s">
        <v>252</v>
      </c>
      <c r="F12" s="39">
        <v>95300</v>
      </c>
      <c r="G12" s="39">
        <v>5</v>
      </c>
      <c r="H12" s="39">
        <v>6</v>
      </c>
      <c r="I12" s="40">
        <v>0.245</v>
      </c>
      <c r="J12" s="39">
        <v>3.92</v>
      </c>
      <c r="K12" s="39">
        <v>117.6</v>
      </c>
      <c r="L12" s="41"/>
      <c r="M12" s="42" t="s">
        <v>391</v>
      </c>
      <c r="N12" s="42" t="s">
        <v>396</v>
      </c>
      <c r="O12" s="42" t="s">
        <v>390</v>
      </c>
      <c r="P12" s="42">
        <v>40</v>
      </c>
      <c r="Q12" s="43">
        <v>2856</v>
      </c>
      <c r="R12" s="42">
        <f t="shared" si="0"/>
        <v>1.1427499999999999</v>
      </c>
      <c r="S12" s="42">
        <v>45.71</v>
      </c>
      <c r="U12" s="45" t="s">
        <v>549</v>
      </c>
      <c r="V12" s="45" t="s">
        <v>550</v>
      </c>
      <c r="W12" s="47" t="s">
        <v>182</v>
      </c>
      <c r="X12" s="47">
        <v>6</v>
      </c>
      <c r="Y12" s="48">
        <v>0.2109</v>
      </c>
      <c r="Z12" s="49">
        <v>20.239999999999998</v>
      </c>
      <c r="AA12" s="49">
        <v>121.45</v>
      </c>
    </row>
    <row r="13" spans="1:27" ht="153" x14ac:dyDescent="0.2">
      <c r="A13" s="18">
        <v>8</v>
      </c>
      <c r="B13" s="23" t="s">
        <v>99</v>
      </c>
      <c r="C13" s="24" t="s">
        <v>64</v>
      </c>
      <c r="D13" s="21"/>
      <c r="E13" s="38" t="s">
        <v>253</v>
      </c>
      <c r="F13" s="39" t="s">
        <v>254</v>
      </c>
      <c r="G13" s="39">
        <v>30</v>
      </c>
      <c r="H13" s="39">
        <v>1</v>
      </c>
      <c r="I13" s="40">
        <v>8.9399999999999993E-2</v>
      </c>
      <c r="J13" s="39">
        <v>1.43</v>
      </c>
      <c r="K13" s="39">
        <v>42.9</v>
      </c>
      <c r="L13" s="41"/>
      <c r="M13" s="42" t="s">
        <v>245</v>
      </c>
      <c r="N13" s="42" t="s">
        <v>397</v>
      </c>
      <c r="O13" s="42" t="s">
        <v>398</v>
      </c>
      <c r="P13" s="42">
        <v>160</v>
      </c>
      <c r="Q13" s="43">
        <v>9.8599999999999993E-2</v>
      </c>
      <c r="R13" s="42">
        <f t="shared" si="0"/>
        <v>0.29606250000000001</v>
      </c>
      <c r="S13" s="42">
        <v>47.37</v>
      </c>
      <c r="U13" s="45" t="s">
        <v>404</v>
      </c>
      <c r="V13" s="45" t="s">
        <v>551</v>
      </c>
      <c r="W13" s="47" t="s">
        <v>157</v>
      </c>
      <c r="X13" s="47">
        <v>6</v>
      </c>
      <c r="Y13" s="48">
        <v>0.1673076923076923</v>
      </c>
      <c r="Z13" s="49">
        <v>13.384615384615385</v>
      </c>
      <c r="AA13" s="49">
        <v>80.307692307692307</v>
      </c>
    </row>
    <row r="14" spans="1:27" ht="51" x14ac:dyDescent="0.2">
      <c r="A14" s="18">
        <v>9</v>
      </c>
      <c r="B14" s="23" t="s">
        <v>100</v>
      </c>
      <c r="C14" s="24" t="s">
        <v>64</v>
      </c>
      <c r="D14" s="21"/>
      <c r="E14" s="38" t="s">
        <v>255</v>
      </c>
      <c r="F14" s="39" t="s">
        <v>256</v>
      </c>
      <c r="G14" s="39">
        <v>10</v>
      </c>
      <c r="H14" s="39">
        <v>1</v>
      </c>
      <c r="I14" s="40">
        <v>0.1181</v>
      </c>
      <c r="J14" s="39">
        <v>1.89</v>
      </c>
      <c r="K14" s="74">
        <v>19.28</v>
      </c>
      <c r="L14" s="41"/>
      <c r="M14" s="42" t="s">
        <v>399</v>
      </c>
      <c r="N14" s="42" t="s">
        <v>400</v>
      </c>
      <c r="O14" s="42" t="s">
        <v>390</v>
      </c>
      <c r="P14" s="42">
        <v>40</v>
      </c>
      <c r="Q14" s="43">
        <v>0.12509999999999999</v>
      </c>
      <c r="R14" s="42">
        <f t="shared" si="0"/>
        <v>0.50075000000000003</v>
      </c>
      <c r="S14" s="42">
        <v>20.03</v>
      </c>
      <c r="U14" s="45" t="s">
        <v>552</v>
      </c>
      <c r="V14" s="45" t="s">
        <v>553</v>
      </c>
      <c r="W14" s="47" t="s">
        <v>435</v>
      </c>
      <c r="X14" s="47">
        <v>1</v>
      </c>
      <c r="Y14" s="48">
        <v>0.18329999999999999</v>
      </c>
      <c r="Z14" s="49">
        <v>29.32</v>
      </c>
      <c r="AA14" s="49">
        <v>29.32</v>
      </c>
    </row>
    <row r="15" spans="1:27" ht="38.25" x14ac:dyDescent="0.2">
      <c r="A15" s="18">
        <v>10</v>
      </c>
      <c r="B15" s="23" t="s">
        <v>101</v>
      </c>
      <c r="C15" s="24" t="s">
        <v>24</v>
      </c>
      <c r="D15" s="21">
        <v>6</v>
      </c>
      <c r="E15" s="38" t="s">
        <v>257</v>
      </c>
      <c r="F15" s="39">
        <v>10054</v>
      </c>
      <c r="G15" s="39">
        <v>5</v>
      </c>
      <c r="H15" s="39">
        <v>4</v>
      </c>
      <c r="I15" s="40">
        <v>0.15229999999999999</v>
      </c>
      <c r="J15" s="39">
        <v>2.4375</v>
      </c>
      <c r="K15" s="39">
        <v>48.75</v>
      </c>
      <c r="L15" s="41"/>
      <c r="M15" s="42" t="s">
        <v>401</v>
      </c>
      <c r="N15" s="42" t="s">
        <v>402</v>
      </c>
      <c r="O15" s="42" t="s">
        <v>403</v>
      </c>
      <c r="P15" s="42">
        <v>4</v>
      </c>
      <c r="Q15" s="43">
        <v>0.11119999999999999</v>
      </c>
      <c r="R15" s="42">
        <f t="shared" si="0"/>
        <v>8.8975000000000009</v>
      </c>
      <c r="S15" s="42">
        <v>35.590000000000003</v>
      </c>
      <c r="U15" s="45" t="s">
        <v>554</v>
      </c>
      <c r="V15" s="45" t="s">
        <v>555</v>
      </c>
      <c r="W15" s="47" t="s">
        <v>157</v>
      </c>
      <c r="X15" s="47">
        <v>6</v>
      </c>
      <c r="Y15" s="48">
        <v>0.12804487179487178</v>
      </c>
      <c r="Z15" s="49">
        <v>10.243589743589743</v>
      </c>
      <c r="AA15" s="49">
        <v>61.46153846153846</v>
      </c>
    </row>
    <row r="16" spans="1:27" ht="25.5" x14ac:dyDescent="0.2">
      <c r="A16" s="18">
        <v>11</v>
      </c>
      <c r="B16" s="19" t="s">
        <v>102</v>
      </c>
      <c r="C16" s="20" t="s">
        <v>103</v>
      </c>
      <c r="D16" s="21"/>
      <c r="E16" s="38" t="s">
        <v>258</v>
      </c>
      <c r="F16" s="39" t="s">
        <v>259</v>
      </c>
      <c r="G16" s="39">
        <v>5</v>
      </c>
      <c r="H16" s="39">
        <v>2</v>
      </c>
      <c r="I16" s="40">
        <v>0.17899999999999999</v>
      </c>
      <c r="J16" s="39">
        <v>2.8650000000000002</v>
      </c>
      <c r="K16" s="39">
        <v>28.65</v>
      </c>
      <c r="L16" s="41"/>
      <c r="M16" s="42" t="s">
        <v>404</v>
      </c>
      <c r="N16" s="42">
        <v>15457</v>
      </c>
      <c r="O16" s="42" t="s">
        <v>405</v>
      </c>
      <c r="P16" s="42">
        <v>48</v>
      </c>
      <c r="Q16" s="43">
        <v>0.16850000000000001</v>
      </c>
      <c r="R16" s="42">
        <f t="shared" si="0"/>
        <v>1.0114583333333333</v>
      </c>
      <c r="S16" s="42">
        <v>48.55</v>
      </c>
      <c r="U16" s="45" t="s">
        <v>404</v>
      </c>
      <c r="V16" s="45" t="s">
        <v>556</v>
      </c>
      <c r="W16" s="47" t="s">
        <v>157</v>
      </c>
      <c r="X16" s="47">
        <v>2</v>
      </c>
      <c r="Y16" s="48">
        <v>0.16456043956043956</v>
      </c>
      <c r="Z16" s="49">
        <v>13.164835164835164</v>
      </c>
      <c r="AA16" s="49">
        <v>26.329670329670328</v>
      </c>
    </row>
    <row r="17" spans="1:27" ht="25.5" x14ac:dyDescent="0.2">
      <c r="A17" s="18">
        <v>12</v>
      </c>
      <c r="B17" s="19" t="s">
        <v>104</v>
      </c>
      <c r="C17" s="20" t="s">
        <v>105</v>
      </c>
      <c r="D17" s="21"/>
      <c r="E17" s="38" t="s">
        <v>258</v>
      </c>
      <c r="F17" s="39" t="s">
        <v>260</v>
      </c>
      <c r="G17" s="39">
        <v>22</v>
      </c>
      <c r="H17" s="39">
        <v>1</v>
      </c>
      <c r="I17" s="40">
        <v>0.125</v>
      </c>
      <c r="J17" s="39">
        <v>2</v>
      </c>
      <c r="K17" s="39">
        <v>44</v>
      </c>
      <c r="L17" s="41"/>
      <c r="M17" s="42" t="s">
        <v>404</v>
      </c>
      <c r="N17" s="42">
        <v>3825</v>
      </c>
      <c r="O17" s="42" t="s">
        <v>406</v>
      </c>
      <c r="P17" s="42">
        <v>48</v>
      </c>
      <c r="Q17" s="43">
        <v>9.8900000000000002E-2</v>
      </c>
      <c r="R17" s="42">
        <f t="shared" si="0"/>
        <v>0.6925</v>
      </c>
      <c r="S17" s="42">
        <v>33.24</v>
      </c>
      <c r="U17" s="45" t="s">
        <v>404</v>
      </c>
      <c r="V17" s="45" t="s">
        <v>557</v>
      </c>
      <c r="W17" s="47" t="s">
        <v>558</v>
      </c>
      <c r="X17" s="47">
        <v>48</v>
      </c>
      <c r="Y17" s="48">
        <v>0.11604395604395604</v>
      </c>
      <c r="Z17" s="49">
        <v>0.84615384615384615</v>
      </c>
      <c r="AA17" s="49">
        <v>40.615384615384613</v>
      </c>
    </row>
    <row r="18" spans="1:27" ht="25.5" x14ac:dyDescent="0.2">
      <c r="A18" s="18">
        <v>13</v>
      </c>
      <c r="B18" s="19" t="s">
        <v>106</v>
      </c>
      <c r="C18" s="20" t="s">
        <v>64</v>
      </c>
      <c r="D18" s="21"/>
      <c r="E18" s="38" t="s">
        <v>261</v>
      </c>
      <c r="F18" s="39">
        <v>54250</v>
      </c>
      <c r="G18" s="39">
        <v>5</v>
      </c>
      <c r="H18" s="39">
        <v>2</v>
      </c>
      <c r="I18" s="40">
        <v>0.30930000000000002</v>
      </c>
      <c r="J18" s="39">
        <v>4.9489999999999998</v>
      </c>
      <c r="K18" s="39">
        <v>49.49</v>
      </c>
      <c r="L18" s="41"/>
      <c r="M18" s="42" t="s">
        <v>245</v>
      </c>
      <c r="N18" s="42">
        <v>13569</v>
      </c>
      <c r="O18" s="42" t="s">
        <v>407</v>
      </c>
      <c r="P18" s="42">
        <v>1</v>
      </c>
      <c r="Q18" s="43">
        <v>0.2205</v>
      </c>
      <c r="R18" s="42">
        <f t="shared" si="0"/>
        <v>105.85</v>
      </c>
      <c r="S18" s="42">
        <v>105.85</v>
      </c>
      <c r="U18" s="45" t="s">
        <v>559</v>
      </c>
      <c r="V18" s="45" t="s">
        <v>560</v>
      </c>
      <c r="W18" s="47" t="s">
        <v>157</v>
      </c>
      <c r="X18" s="47">
        <v>2</v>
      </c>
      <c r="Y18" s="48">
        <v>0.19237637362637364</v>
      </c>
      <c r="Z18" s="49">
        <v>15.390109890109891</v>
      </c>
      <c r="AA18" s="49">
        <v>30.780219780219781</v>
      </c>
    </row>
    <row r="19" spans="1:27" ht="25.5" x14ac:dyDescent="0.2">
      <c r="A19" s="18">
        <v>14</v>
      </c>
      <c r="B19" s="19" t="s">
        <v>107</v>
      </c>
      <c r="C19" s="20" t="s">
        <v>64</v>
      </c>
      <c r="D19" s="21"/>
      <c r="E19" s="38" t="s">
        <v>262</v>
      </c>
      <c r="F19" s="39" t="s">
        <v>263</v>
      </c>
      <c r="G19" s="39">
        <v>20</v>
      </c>
      <c r="H19" s="39">
        <v>1</v>
      </c>
      <c r="I19" s="40">
        <v>8.6800000000000002E-2</v>
      </c>
      <c r="J19" s="39">
        <v>1.39</v>
      </c>
      <c r="K19" s="39">
        <v>27.8</v>
      </c>
      <c r="L19" s="41"/>
      <c r="M19" s="42" t="s">
        <v>408</v>
      </c>
      <c r="N19" s="42">
        <v>13518</v>
      </c>
      <c r="O19" s="42" t="s">
        <v>388</v>
      </c>
      <c r="P19" s="42">
        <v>1</v>
      </c>
      <c r="Q19" s="43">
        <v>0.191</v>
      </c>
      <c r="R19" s="42">
        <f t="shared" si="0"/>
        <v>30.56</v>
      </c>
      <c r="S19" s="42">
        <v>30.56</v>
      </c>
      <c r="U19" s="45" t="s">
        <v>561</v>
      </c>
      <c r="V19" s="45" t="s">
        <v>562</v>
      </c>
      <c r="W19" s="47" t="s">
        <v>157</v>
      </c>
      <c r="X19" s="47">
        <v>2</v>
      </c>
      <c r="Y19" s="48">
        <v>0.21957417582417582</v>
      </c>
      <c r="Z19" s="49">
        <v>17.565934065934066</v>
      </c>
      <c r="AA19" s="49">
        <v>35.131868131868131</v>
      </c>
    </row>
    <row r="20" spans="1:27" ht="63.75" x14ac:dyDescent="0.2">
      <c r="A20" s="18">
        <v>15</v>
      </c>
      <c r="B20" s="23" t="s">
        <v>108</v>
      </c>
      <c r="C20" s="24"/>
      <c r="D20" s="21"/>
      <c r="E20" s="38" t="s">
        <v>264</v>
      </c>
      <c r="F20" s="39">
        <v>1839</v>
      </c>
      <c r="G20" s="39" t="s">
        <v>265</v>
      </c>
      <c r="H20" s="39">
        <v>5</v>
      </c>
      <c r="I20" s="40">
        <v>6.8099999999999994E-2</v>
      </c>
      <c r="J20" s="39">
        <v>1.0900000000000001</v>
      </c>
      <c r="K20" s="39" t="s">
        <v>266</v>
      </c>
      <c r="L20" s="41"/>
      <c r="M20" s="42" t="s">
        <v>245</v>
      </c>
      <c r="N20" s="42">
        <v>1839</v>
      </c>
      <c r="O20" s="42" t="s">
        <v>409</v>
      </c>
      <c r="P20" s="42">
        <v>5</v>
      </c>
      <c r="Q20" s="43">
        <v>8.0600000000000005E-2</v>
      </c>
      <c r="R20" s="42">
        <f t="shared" si="0"/>
        <v>9.0299999999999994</v>
      </c>
      <c r="S20" s="42">
        <v>45.15</v>
      </c>
      <c r="U20" s="45" t="s">
        <v>563</v>
      </c>
      <c r="V20" s="45" t="s">
        <v>564</v>
      </c>
      <c r="W20" s="47" t="s">
        <v>565</v>
      </c>
      <c r="X20" s="47">
        <v>2</v>
      </c>
      <c r="Y20" s="48">
        <v>6.9368131868131865E-3</v>
      </c>
      <c r="Z20" s="49">
        <v>0.6659340659340659</v>
      </c>
      <c r="AA20" s="49">
        <v>1.3318681318681318</v>
      </c>
    </row>
    <row r="21" spans="1:27" ht="63.75" x14ac:dyDescent="0.2">
      <c r="A21" s="18">
        <v>16</v>
      </c>
      <c r="B21" s="23" t="s">
        <v>109</v>
      </c>
      <c r="C21" s="24"/>
      <c r="D21" s="21"/>
      <c r="E21" s="38" t="s">
        <v>267</v>
      </c>
      <c r="F21" s="39">
        <v>2567</v>
      </c>
      <c r="G21" s="39">
        <v>30</v>
      </c>
      <c r="H21" s="39">
        <v>1</v>
      </c>
      <c r="I21" s="40">
        <v>8.3699999999999997E-2</v>
      </c>
      <c r="J21" s="39">
        <v>1.34</v>
      </c>
      <c r="K21" s="39">
        <v>40.200000000000003</v>
      </c>
      <c r="L21" s="41"/>
      <c r="M21" s="42" t="s">
        <v>245</v>
      </c>
      <c r="N21" s="42" t="s">
        <v>410</v>
      </c>
      <c r="O21" s="42" t="s">
        <v>411</v>
      </c>
      <c r="P21" s="42">
        <v>150</v>
      </c>
      <c r="Q21" s="43">
        <v>8.4199999999999997E-2</v>
      </c>
      <c r="R21" s="42">
        <f t="shared" si="0"/>
        <v>0.32333333333333331</v>
      </c>
      <c r="S21" s="42">
        <v>48.5</v>
      </c>
      <c r="U21" s="45" t="s">
        <v>566</v>
      </c>
      <c r="V21" s="45" t="s">
        <v>567</v>
      </c>
      <c r="W21" s="47" t="s">
        <v>235</v>
      </c>
      <c r="X21" s="47">
        <v>40</v>
      </c>
      <c r="Y21" s="48">
        <v>0.24038461538461536</v>
      </c>
      <c r="Z21" s="49">
        <v>0.96153846153846145</v>
      </c>
      <c r="AA21" s="49">
        <v>38.46153846153846</v>
      </c>
    </row>
    <row r="22" spans="1:27" ht="51" x14ac:dyDescent="0.2">
      <c r="A22" s="18">
        <v>17</v>
      </c>
      <c r="B22" s="23" t="s">
        <v>110</v>
      </c>
      <c r="C22" s="24"/>
      <c r="D22" s="21"/>
      <c r="E22" s="38" t="s">
        <v>264</v>
      </c>
      <c r="F22" s="39">
        <v>1210</v>
      </c>
      <c r="G22" s="39">
        <v>6</v>
      </c>
      <c r="H22" s="39">
        <v>5</v>
      </c>
      <c r="I22" s="40">
        <v>6.3100000000000003E-2</v>
      </c>
      <c r="J22" s="39">
        <v>1.01</v>
      </c>
      <c r="K22" s="74">
        <v>30.3</v>
      </c>
      <c r="L22" s="41"/>
      <c r="M22" s="42" t="s">
        <v>245</v>
      </c>
      <c r="N22" s="42">
        <v>1210</v>
      </c>
      <c r="O22" s="42" t="s">
        <v>412</v>
      </c>
      <c r="P22" s="42">
        <v>300</v>
      </c>
      <c r="Q22" s="43">
        <v>6.4100000000000004E-2</v>
      </c>
      <c r="R22" s="42">
        <f t="shared" si="0"/>
        <v>0.10266666666666667</v>
      </c>
      <c r="S22" s="42">
        <v>30.8</v>
      </c>
      <c r="U22" s="45" t="s">
        <v>568</v>
      </c>
      <c r="V22" s="45" t="s">
        <v>569</v>
      </c>
      <c r="W22" s="47" t="s">
        <v>154</v>
      </c>
      <c r="X22" s="47">
        <v>8</v>
      </c>
      <c r="Y22" s="48">
        <v>6.25E-2</v>
      </c>
      <c r="Z22" s="49">
        <v>3</v>
      </c>
      <c r="AA22" s="49">
        <v>24</v>
      </c>
    </row>
    <row r="23" spans="1:27" ht="38.25" x14ac:dyDescent="0.2">
      <c r="A23" s="18">
        <v>18</v>
      </c>
      <c r="B23" s="19" t="s">
        <v>111</v>
      </c>
      <c r="C23" s="20" t="s">
        <v>112</v>
      </c>
      <c r="D23" s="21"/>
      <c r="E23" s="38" t="s">
        <v>268</v>
      </c>
      <c r="F23" s="39" t="s">
        <v>269</v>
      </c>
      <c r="G23" s="39">
        <v>13</v>
      </c>
      <c r="H23" s="39">
        <v>2</v>
      </c>
      <c r="I23" s="40">
        <v>0.1527</v>
      </c>
      <c r="J23" s="39">
        <v>2.444</v>
      </c>
      <c r="K23" s="39">
        <v>63.55</v>
      </c>
      <c r="L23" s="41"/>
      <c r="M23" s="42" t="s">
        <v>413</v>
      </c>
      <c r="N23" s="42">
        <v>71338</v>
      </c>
      <c r="O23" s="42" t="s">
        <v>414</v>
      </c>
      <c r="P23" s="42">
        <v>2</v>
      </c>
      <c r="Q23" s="43">
        <v>0.1681</v>
      </c>
      <c r="R23" s="42">
        <f t="shared" si="0"/>
        <v>34.97</v>
      </c>
      <c r="S23" s="42">
        <v>69.94</v>
      </c>
      <c r="U23" s="45" t="s">
        <v>570</v>
      </c>
      <c r="V23" s="45" t="s">
        <v>571</v>
      </c>
      <c r="W23" s="47" t="s">
        <v>572</v>
      </c>
      <c r="X23" s="47">
        <v>4</v>
      </c>
      <c r="Y23" s="48">
        <v>0.1862980769230769</v>
      </c>
      <c r="Z23" s="49">
        <v>35.769230769230766</v>
      </c>
      <c r="AA23" s="49">
        <v>143.07692307692307</v>
      </c>
    </row>
    <row r="24" spans="1:27" ht="25.5" x14ac:dyDescent="0.2">
      <c r="A24" s="18">
        <v>19</v>
      </c>
      <c r="B24" s="19" t="s">
        <v>113</v>
      </c>
      <c r="C24" s="20" t="s">
        <v>112</v>
      </c>
      <c r="D24" s="21"/>
      <c r="E24" s="38" t="s">
        <v>268</v>
      </c>
      <c r="F24" s="39" t="s">
        <v>270</v>
      </c>
      <c r="G24" s="39">
        <v>2.4300000000000002</v>
      </c>
      <c r="H24" s="39">
        <v>6</v>
      </c>
      <c r="I24" s="40">
        <v>0.2205</v>
      </c>
      <c r="J24" s="39">
        <v>3.528</v>
      </c>
      <c r="K24" s="39">
        <v>51.45</v>
      </c>
      <c r="L24" s="41"/>
      <c r="M24" s="42" t="s">
        <v>415</v>
      </c>
      <c r="N24" s="42">
        <v>24333</v>
      </c>
      <c r="O24" s="42" t="s">
        <v>416</v>
      </c>
      <c r="P24" s="42">
        <v>6</v>
      </c>
      <c r="Q24" s="43">
        <v>0.13370000000000001</v>
      </c>
      <c r="R24" s="42">
        <f t="shared" si="0"/>
        <v>12.840000000000002</v>
      </c>
      <c r="S24" s="42">
        <v>77.040000000000006</v>
      </c>
      <c r="U24" s="45" t="s">
        <v>415</v>
      </c>
      <c r="V24" s="45" t="s">
        <v>573</v>
      </c>
      <c r="W24" s="47" t="s">
        <v>574</v>
      </c>
      <c r="X24" s="47">
        <v>2</v>
      </c>
      <c r="Y24" s="48">
        <v>7.7380952380952384E-3</v>
      </c>
      <c r="Z24" s="49">
        <v>1.1142857142857143</v>
      </c>
      <c r="AA24" s="49">
        <v>2.2285714285714286</v>
      </c>
    </row>
    <row r="25" spans="1:27" ht="51" x14ac:dyDescent="0.2">
      <c r="A25" s="18">
        <v>20</v>
      </c>
      <c r="B25" s="23" t="s">
        <v>114</v>
      </c>
      <c r="C25" s="24"/>
      <c r="D25" s="21"/>
      <c r="E25" s="38" t="s">
        <v>253</v>
      </c>
      <c r="F25" s="39" t="s">
        <v>271</v>
      </c>
      <c r="G25" s="39">
        <v>30</v>
      </c>
      <c r="H25" s="39">
        <v>1</v>
      </c>
      <c r="I25" s="40">
        <v>0.09</v>
      </c>
      <c r="J25" s="39">
        <v>1.44</v>
      </c>
      <c r="K25" s="39">
        <v>43.2</v>
      </c>
      <c r="L25" s="41"/>
      <c r="M25" s="42" t="s">
        <v>245</v>
      </c>
      <c r="N25" s="42" t="s">
        <v>271</v>
      </c>
      <c r="O25" s="42" t="s">
        <v>390</v>
      </c>
      <c r="P25" s="42">
        <v>120</v>
      </c>
      <c r="Q25" s="43">
        <v>9.3399999999999997E-2</v>
      </c>
      <c r="R25" s="42">
        <f t="shared" si="0"/>
        <v>0.37383333333333335</v>
      </c>
      <c r="S25" s="42">
        <v>44.86</v>
      </c>
      <c r="U25" s="45" t="s">
        <v>575</v>
      </c>
      <c r="V25" s="45" t="s">
        <v>576</v>
      </c>
      <c r="W25" s="47" t="s">
        <v>577</v>
      </c>
      <c r="X25" s="47">
        <v>76</v>
      </c>
      <c r="Y25" s="48">
        <v>0.21968841517713697</v>
      </c>
      <c r="Z25" s="49">
        <v>0.69201850780798146</v>
      </c>
      <c r="AA25" s="49">
        <v>52.593406593406591</v>
      </c>
    </row>
    <row r="26" spans="1:27" ht="51" x14ac:dyDescent="0.2">
      <c r="A26" s="18">
        <v>21</v>
      </c>
      <c r="B26" s="23" t="s">
        <v>115</v>
      </c>
      <c r="C26" s="24" t="s">
        <v>24</v>
      </c>
      <c r="D26" s="21">
        <v>6</v>
      </c>
      <c r="E26" s="38" t="s">
        <v>272</v>
      </c>
      <c r="F26" s="39" t="s">
        <v>273</v>
      </c>
      <c r="G26" s="39">
        <v>5</v>
      </c>
      <c r="H26" s="39">
        <v>6</v>
      </c>
      <c r="I26" s="40">
        <v>8.1799999999999998E-2</v>
      </c>
      <c r="J26" s="39">
        <v>1.3089999999999999</v>
      </c>
      <c r="K26" s="39">
        <v>39.28</v>
      </c>
      <c r="L26" s="41"/>
      <c r="M26" s="42" t="s">
        <v>417</v>
      </c>
      <c r="N26" s="42" t="s">
        <v>418</v>
      </c>
      <c r="O26" s="42" t="s">
        <v>403</v>
      </c>
      <c r="P26" s="42">
        <v>6</v>
      </c>
      <c r="Q26" s="43">
        <v>8.1100000000000005E-2</v>
      </c>
      <c r="R26" s="42">
        <f t="shared" si="0"/>
        <v>6.4899999999999993</v>
      </c>
      <c r="S26" s="42">
        <v>38.94</v>
      </c>
      <c r="U26" s="45" t="s">
        <v>578</v>
      </c>
      <c r="V26" s="45" t="s">
        <v>579</v>
      </c>
      <c r="W26" s="47" t="s">
        <v>157</v>
      </c>
      <c r="X26" s="47">
        <v>6</v>
      </c>
      <c r="Y26" s="48">
        <v>8.1841856060606052E-2</v>
      </c>
      <c r="Z26" s="49">
        <v>6.5473484848484844</v>
      </c>
      <c r="AA26" s="49">
        <v>39.284090909090907</v>
      </c>
    </row>
    <row r="27" spans="1:27" ht="63.75" x14ac:dyDescent="0.2">
      <c r="A27" s="18">
        <v>22</v>
      </c>
      <c r="B27" s="19" t="s">
        <v>116</v>
      </c>
      <c r="C27" s="20" t="s">
        <v>112</v>
      </c>
      <c r="D27" s="21"/>
      <c r="E27" s="38" t="s">
        <v>252</v>
      </c>
      <c r="F27" s="39">
        <v>20150</v>
      </c>
      <c r="G27" s="39">
        <v>10</v>
      </c>
      <c r="H27" s="39">
        <v>2</v>
      </c>
      <c r="I27" s="40">
        <v>0.22009999999999999</v>
      </c>
      <c r="J27" s="39">
        <v>3.5225</v>
      </c>
      <c r="K27" s="39">
        <v>70.45</v>
      </c>
      <c r="L27" s="41"/>
      <c r="M27" s="42" t="s">
        <v>386</v>
      </c>
      <c r="N27" s="42">
        <v>30045</v>
      </c>
      <c r="O27" s="42" t="s">
        <v>403</v>
      </c>
      <c r="P27" s="42">
        <v>4</v>
      </c>
      <c r="Q27" s="43">
        <v>0.21</v>
      </c>
      <c r="R27" s="42">
        <f t="shared" si="0"/>
        <v>16.8</v>
      </c>
      <c r="S27" s="42">
        <v>67.2</v>
      </c>
      <c r="U27" s="45" t="s">
        <v>580</v>
      </c>
      <c r="V27" s="45" t="s">
        <v>581</v>
      </c>
      <c r="W27" s="47" t="s">
        <v>157</v>
      </c>
      <c r="X27" s="47">
        <v>4</v>
      </c>
      <c r="Y27" s="48">
        <v>0.21349587912087911</v>
      </c>
      <c r="Z27" s="49">
        <v>17.079670329670328</v>
      </c>
      <c r="AA27" s="49">
        <v>68.318681318681314</v>
      </c>
    </row>
    <row r="28" spans="1:27" ht="76.5" x14ac:dyDescent="0.2">
      <c r="A28" s="18">
        <v>23</v>
      </c>
      <c r="B28" s="23" t="s">
        <v>117</v>
      </c>
      <c r="C28" s="24" t="s">
        <v>64</v>
      </c>
      <c r="D28" s="21">
        <v>2</v>
      </c>
      <c r="E28" s="38" t="s">
        <v>274</v>
      </c>
      <c r="F28" s="39">
        <v>2265550002</v>
      </c>
      <c r="G28" s="39">
        <v>10</v>
      </c>
      <c r="H28" s="39">
        <v>2</v>
      </c>
      <c r="I28" s="40">
        <v>0.1162</v>
      </c>
      <c r="J28" s="39">
        <v>1.86</v>
      </c>
      <c r="K28" s="39">
        <v>37.200000000000003</v>
      </c>
      <c r="L28" s="41"/>
      <c r="M28" s="42" t="s">
        <v>419</v>
      </c>
      <c r="N28" s="42">
        <v>65009</v>
      </c>
      <c r="O28" s="42" t="s">
        <v>388</v>
      </c>
      <c r="P28" s="42">
        <v>2</v>
      </c>
      <c r="Q28" s="43">
        <v>5.4899999999999997E-2</v>
      </c>
      <c r="R28" s="42">
        <f t="shared" si="0"/>
        <v>8.7899999999999991</v>
      </c>
      <c r="S28" s="42">
        <v>17.579999999999998</v>
      </c>
      <c r="U28" s="45" t="s">
        <v>275</v>
      </c>
      <c r="V28" s="45" t="s">
        <v>582</v>
      </c>
      <c r="W28" s="47" t="s">
        <v>435</v>
      </c>
      <c r="X28" s="47">
        <v>2</v>
      </c>
      <c r="Y28" s="48">
        <v>0.12912087912087913</v>
      </c>
      <c r="Z28" s="49">
        <v>20.659340659340661</v>
      </c>
      <c r="AA28" s="49">
        <v>41.318681318681321</v>
      </c>
    </row>
    <row r="29" spans="1:27" ht="76.5" x14ac:dyDescent="0.2">
      <c r="A29" s="18">
        <v>24</v>
      </c>
      <c r="B29" s="23" t="s">
        <v>118</v>
      </c>
      <c r="C29" s="24"/>
      <c r="D29" s="21"/>
      <c r="E29" s="38" t="s">
        <v>275</v>
      </c>
      <c r="F29" s="39">
        <v>813530</v>
      </c>
      <c r="G29" s="39">
        <v>10</v>
      </c>
      <c r="H29" s="39">
        <v>3</v>
      </c>
      <c r="I29" s="40">
        <v>0.13619999999999999</v>
      </c>
      <c r="J29" s="39">
        <v>2.1800000000000002</v>
      </c>
      <c r="K29" s="39" t="s">
        <v>266</v>
      </c>
      <c r="L29" s="41"/>
      <c r="M29" s="42" t="s">
        <v>420</v>
      </c>
      <c r="N29" s="42">
        <v>81532</v>
      </c>
      <c r="O29" s="42" t="s">
        <v>421</v>
      </c>
      <c r="P29" s="42">
        <v>2</v>
      </c>
      <c r="Q29" s="43">
        <v>4.41E-2</v>
      </c>
      <c r="R29" s="42">
        <f t="shared" si="0"/>
        <v>11.925000000000001</v>
      </c>
      <c r="S29" s="42">
        <v>23.85</v>
      </c>
      <c r="U29" s="45" t="s">
        <v>275</v>
      </c>
      <c r="V29" s="45" t="s">
        <v>583</v>
      </c>
      <c r="W29" s="47" t="s">
        <v>182</v>
      </c>
      <c r="X29" s="47">
        <v>4</v>
      </c>
      <c r="Y29" s="48">
        <v>0.17719780219780221</v>
      </c>
      <c r="Z29" s="49">
        <v>17.010989010989011</v>
      </c>
      <c r="AA29" s="49">
        <v>68.043956043956044</v>
      </c>
    </row>
    <row r="30" spans="1:27" ht="38.25" x14ac:dyDescent="0.2">
      <c r="A30" s="18">
        <v>25</v>
      </c>
      <c r="B30" s="19" t="s">
        <v>119</v>
      </c>
      <c r="C30" s="20" t="s">
        <v>64</v>
      </c>
      <c r="D30" s="21"/>
      <c r="E30" s="38" t="s">
        <v>276</v>
      </c>
      <c r="F30" s="39">
        <v>11074</v>
      </c>
      <c r="G30" s="39">
        <v>20</v>
      </c>
      <c r="H30" s="39">
        <v>1</v>
      </c>
      <c r="I30" s="40">
        <v>7.4999999999999997E-2</v>
      </c>
      <c r="J30" s="39">
        <v>1.2</v>
      </c>
      <c r="K30" s="39">
        <v>24</v>
      </c>
      <c r="L30" s="41"/>
      <c r="M30" s="42" t="s">
        <v>384</v>
      </c>
      <c r="N30" s="42">
        <v>3052</v>
      </c>
      <c r="O30" s="42" t="s">
        <v>388</v>
      </c>
      <c r="P30" s="42">
        <v>2</v>
      </c>
      <c r="Q30" s="43">
        <v>0.1769</v>
      </c>
      <c r="R30" s="42">
        <f t="shared" si="0"/>
        <v>28.31</v>
      </c>
      <c r="S30" s="42">
        <v>56.62</v>
      </c>
      <c r="U30" s="45" t="s">
        <v>584</v>
      </c>
      <c r="V30" s="45" t="s">
        <v>585</v>
      </c>
      <c r="W30" s="47" t="s">
        <v>235</v>
      </c>
      <c r="X30" s="47">
        <v>40</v>
      </c>
      <c r="Y30" s="48">
        <v>0.16229395604395602</v>
      </c>
      <c r="Z30" s="49">
        <v>0.64917582417582409</v>
      </c>
      <c r="AA30" s="49">
        <v>25.967032967032964</v>
      </c>
    </row>
    <row r="31" spans="1:27" ht="25.5" x14ac:dyDescent="0.2">
      <c r="A31" s="18">
        <v>26</v>
      </c>
      <c r="B31" s="23" t="s">
        <v>120</v>
      </c>
      <c r="C31" s="25"/>
      <c r="D31" s="21"/>
      <c r="E31" s="38" t="s">
        <v>141</v>
      </c>
      <c r="F31" s="39">
        <v>600100</v>
      </c>
      <c r="G31" s="39">
        <v>12</v>
      </c>
      <c r="H31" s="39">
        <v>1</v>
      </c>
      <c r="I31" s="40">
        <v>6.5799999999999997E-2</v>
      </c>
      <c r="J31" s="39">
        <v>1.054</v>
      </c>
      <c r="K31" s="78">
        <v>13.28</v>
      </c>
      <c r="L31" s="41"/>
      <c r="M31" s="42" t="s">
        <v>422</v>
      </c>
      <c r="N31" s="42">
        <v>8317200</v>
      </c>
      <c r="O31" s="42" t="s">
        <v>423</v>
      </c>
      <c r="P31" s="42">
        <v>1</v>
      </c>
      <c r="Q31" s="43">
        <v>7.6100000000000001E-2</v>
      </c>
      <c r="R31" s="42">
        <f t="shared" si="0"/>
        <v>14.63</v>
      </c>
      <c r="S31" s="42">
        <v>14.63</v>
      </c>
      <c r="U31" s="45" t="s">
        <v>586</v>
      </c>
      <c r="V31" s="45" t="s">
        <v>587</v>
      </c>
      <c r="W31" s="47" t="s">
        <v>588</v>
      </c>
      <c r="X31" s="47">
        <v>1</v>
      </c>
      <c r="Y31" s="48">
        <v>7.3567708333333329E-2</v>
      </c>
      <c r="Z31" s="49">
        <v>28.25</v>
      </c>
      <c r="AA31" s="49">
        <v>28.25</v>
      </c>
    </row>
    <row r="32" spans="1:27" ht="25.5" x14ac:dyDescent="0.2">
      <c r="A32" s="18">
        <v>27</v>
      </c>
      <c r="B32" s="23" t="s">
        <v>121</v>
      </c>
      <c r="C32" s="24" t="s">
        <v>112</v>
      </c>
      <c r="D32" s="21">
        <v>30</v>
      </c>
      <c r="E32" s="38" t="s">
        <v>277</v>
      </c>
      <c r="F32" s="39">
        <v>600102</v>
      </c>
      <c r="G32" s="39">
        <v>1</v>
      </c>
      <c r="H32" s="39">
        <v>30</v>
      </c>
      <c r="I32" s="40">
        <v>3.8800000000000001E-2</v>
      </c>
      <c r="J32" s="39">
        <v>0.62160000000000004</v>
      </c>
      <c r="K32" s="39">
        <v>18.649999999999999</v>
      </c>
      <c r="L32" s="41"/>
      <c r="M32" s="42" t="s">
        <v>422</v>
      </c>
      <c r="N32" s="42">
        <v>83101</v>
      </c>
      <c r="O32" s="42" t="s">
        <v>424</v>
      </c>
      <c r="P32" s="42">
        <v>30</v>
      </c>
      <c r="Q32" s="43">
        <v>3.5200000000000002E-2</v>
      </c>
      <c r="R32" s="42">
        <f t="shared" si="0"/>
        <v>0.56433333333333335</v>
      </c>
      <c r="S32" s="42">
        <v>16.93</v>
      </c>
      <c r="U32" s="45" t="s">
        <v>586</v>
      </c>
      <c r="V32" s="45" t="s">
        <v>589</v>
      </c>
      <c r="W32" s="47" t="s">
        <v>164</v>
      </c>
      <c r="X32" s="47">
        <v>30</v>
      </c>
      <c r="Y32" s="48">
        <v>3.7357954545454541E-2</v>
      </c>
      <c r="Z32" s="49">
        <v>0.59772727272727266</v>
      </c>
      <c r="AA32" s="49">
        <v>17.93181818181818</v>
      </c>
    </row>
    <row r="33" spans="1:27" ht="51" x14ac:dyDescent="0.2">
      <c r="A33" s="18">
        <v>28</v>
      </c>
      <c r="B33" s="23" t="s">
        <v>122</v>
      </c>
      <c r="C33" s="26"/>
      <c r="D33" s="21"/>
      <c r="E33" s="38" t="s">
        <v>278</v>
      </c>
      <c r="F33" s="39">
        <v>799040</v>
      </c>
      <c r="G33" s="39">
        <v>10</v>
      </c>
      <c r="H33" s="39">
        <v>4</v>
      </c>
      <c r="I33" s="40">
        <v>4.3099999999999999E-2</v>
      </c>
      <c r="J33" s="39">
        <v>0.69</v>
      </c>
      <c r="K33" s="39">
        <v>27.6</v>
      </c>
      <c r="L33" s="41"/>
      <c r="M33" s="42" t="s">
        <v>248</v>
      </c>
      <c r="N33" s="42">
        <v>79940</v>
      </c>
      <c r="O33" s="42" t="s">
        <v>388</v>
      </c>
      <c r="P33" s="42">
        <v>4</v>
      </c>
      <c r="Q33" s="43">
        <v>8.0600000000000005E-2</v>
      </c>
      <c r="R33" s="42">
        <f t="shared" si="0"/>
        <v>12.9</v>
      </c>
      <c r="S33" s="42">
        <v>51.6</v>
      </c>
      <c r="U33" s="45" t="s">
        <v>590</v>
      </c>
      <c r="V33" s="45" t="s">
        <v>591</v>
      </c>
      <c r="W33" s="47" t="s">
        <v>157</v>
      </c>
      <c r="X33" s="47">
        <v>2</v>
      </c>
      <c r="Y33" s="48">
        <v>0.22760989010989011</v>
      </c>
      <c r="Z33" s="49">
        <v>18.208791208791208</v>
      </c>
      <c r="AA33" s="49">
        <v>36.417582417582416</v>
      </c>
    </row>
    <row r="34" spans="1:27" ht="38.25" x14ac:dyDescent="0.2">
      <c r="A34" s="18">
        <v>29</v>
      </c>
      <c r="B34" s="23" t="s">
        <v>123</v>
      </c>
      <c r="C34" s="31"/>
      <c r="D34" s="21"/>
      <c r="E34" s="38" t="s">
        <v>275</v>
      </c>
      <c r="F34" s="39">
        <v>317102</v>
      </c>
      <c r="G34" s="39" t="s">
        <v>279</v>
      </c>
      <c r="H34" s="39">
        <v>2</v>
      </c>
      <c r="I34" s="40">
        <v>0.17430000000000001</v>
      </c>
      <c r="J34" s="39">
        <v>2.79</v>
      </c>
      <c r="K34" s="39" t="s">
        <v>266</v>
      </c>
      <c r="L34" s="41"/>
      <c r="M34" s="42" t="s">
        <v>275</v>
      </c>
      <c r="N34" s="42">
        <v>219102</v>
      </c>
      <c r="O34" s="42" t="s">
        <v>425</v>
      </c>
      <c r="P34" s="42">
        <v>2</v>
      </c>
      <c r="Q34" s="43">
        <v>0.20499999999999999</v>
      </c>
      <c r="R34" s="42">
        <f t="shared" si="0"/>
        <v>29.52</v>
      </c>
      <c r="S34" s="42">
        <v>59.04</v>
      </c>
      <c r="U34" s="45" t="s">
        <v>592</v>
      </c>
      <c r="V34" s="45" t="s">
        <v>593</v>
      </c>
      <c r="W34" s="47" t="s">
        <v>594</v>
      </c>
      <c r="X34" s="47">
        <v>2</v>
      </c>
      <c r="Y34" s="48">
        <v>7.554945054945055E-3</v>
      </c>
      <c r="Z34" s="49">
        <v>1.4505494505494505</v>
      </c>
      <c r="AA34" s="49">
        <v>2.901098901098901</v>
      </c>
    </row>
    <row r="35" spans="1:27" ht="76.5" x14ac:dyDescent="0.2">
      <c r="A35" s="18">
        <v>30</v>
      </c>
      <c r="B35" s="23" t="s">
        <v>124</v>
      </c>
      <c r="C35" s="24"/>
      <c r="D35" s="21"/>
      <c r="E35" s="38" t="s">
        <v>275</v>
      </c>
      <c r="F35" s="39">
        <v>6142</v>
      </c>
      <c r="G35" s="39">
        <v>10</v>
      </c>
      <c r="H35" s="39">
        <v>1</v>
      </c>
      <c r="I35" s="40">
        <v>0.1381</v>
      </c>
      <c r="J35" s="39">
        <v>2.21</v>
      </c>
      <c r="K35" s="39">
        <v>22.1</v>
      </c>
      <c r="L35" s="41"/>
      <c r="M35" s="42" t="s">
        <v>275</v>
      </c>
      <c r="N35" s="42">
        <v>6142</v>
      </c>
      <c r="O35" s="42" t="s">
        <v>426</v>
      </c>
      <c r="P35" s="42">
        <v>160</v>
      </c>
      <c r="Q35" s="43">
        <v>0.17399999999999999</v>
      </c>
      <c r="R35" s="42">
        <f t="shared" si="0"/>
        <v>0.17406250000000001</v>
      </c>
      <c r="S35" s="42">
        <v>27.85</v>
      </c>
      <c r="U35" s="45" t="s">
        <v>595</v>
      </c>
      <c r="V35" s="45" t="s">
        <v>596</v>
      </c>
      <c r="W35" s="47" t="s">
        <v>597</v>
      </c>
      <c r="X35" s="47">
        <v>160</v>
      </c>
      <c r="Y35" s="48">
        <v>0.13550824175824178</v>
      </c>
      <c r="Z35" s="49">
        <v>0.13550824175824178</v>
      </c>
      <c r="AA35" s="49">
        <v>21.681318681318682</v>
      </c>
    </row>
    <row r="36" spans="1:27" ht="38.25" x14ac:dyDescent="0.2">
      <c r="A36" s="18">
        <v>31</v>
      </c>
      <c r="B36" s="19" t="s">
        <v>125</v>
      </c>
      <c r="C36" s="20" t="s">
        <v>112</v>
      </c>
      <c r="D36" s="21"/>
      <c r="E36" s="38" t="s">
        <v>248</v>
      </c>
      <c r="F36" s="39">
        <v>16842</v>
      </c>
      <c r="G36" s="39">
        <v>26</v>
      </c>
      <c r="H36" s="39">
        <v>3</v>
      </c>
      <c r="I36" s="40">
        <v>0.2515</v>
      </c>
      <c r="J36" s="39">
        <v>4.024</v>
      </c>
      <c r="K36" s="39">
        <v>313.89999999999998</v>
      </c>
      <c r="L36" s="41"/>
      <c r="M36" s="42" t="s">
        <v>427</v>
      </c>
      <c r="N36" s="42">
        <v>6763</v>
      </c>
      <c r="O36" s="42" t="s">
        <v>428</v>
      </c>
      <c r="P36" s="42">
        <v>3</v>
      </c>
      <c r="Q36" s="43">
        <v>0.2268</v>
      </c>
      <c r="R36" s="42">
        <f t="shared" si="0"/>
        <v>90.75</v>
      </c>
      <c r="S36" s="42">
        <v>272.25</v>
      </c>
      <c r="U36" s="45" t="s">
        <v>598</v>
      </c>
      <c r="V36" s="45" t="s">
        <v>599</v>
      </c>
      <c r="W36" s="47" t="s">
        <v>537</v>
      </c>
      <c r="X36" s="47">
        <v>2</v>
      </c>
      <c r="Y36" s="48">
        <v>9.8443223443223423E-3</v>
      </c>
      <c r="Z36" s="49">
        <v>2.3626373626373622</v>
      </c>
      <c r="AA36" s="49">
        <v>4.7252747252747245</v>
      </c>
    </row>
    <row r="37" spans="1:27" ht="25.5" x14ac:dyDescent="0.2">
      <c r="A37" s="18">
        <v>32</v>
      </c>
      <c r="B37" s="19" t="s">
        <v>126</v>
      </c>
      <c r="C37" s="20" t="s">
        <v>64</v>
      </c>
      <c r="D37" s="21"/>
      <c r="E37" s="38" t="s">
        <v>280</v>
      </c>
      <c r="F37" s="39">
        <v>9464348512</v>
      </c>
      <c r="G37" s="39">
        <v>62</v>
      </c>
      <c r="H37" s="39">
        <v>4</v>
      </c>
      <c r="I37" s="40">
        <v>0.26550000000000001</v>
      </c>
      <c r="J37" s="39">
        <v>4.2480000000000002</v>
      </c>
      <c r="K37" s="39">
        <v>65.849999999999994</v>
      </c>
      <c r="L37" s="41"/>
      <c r="M37" s="42" t="s">
        <v>429</v>
      </c>
      <c r="N37" s="42">
        <v>40514</v>
      </c>
      <c r="O37" s="42" t="s">
        <v>388</v>
      </c>
      <c r="P37" s="42">
        <v>1</v>
      </c>
      <c r="Q37" s="43">
        <v>0.21379999999999999</v>
      </c>
      <c r="R37" s="42">
        <f t="shared" si="0"/>
        <v>34.22</v>
      </c>
      <c r="S37" s="42">
        <v>34.22</v>
      </c>
      <c r="U37" s="45" t="s">
        <v>600</v>
      </c>
      <c r="V37" s="45" t="s">
        <v>601</v>
      </c>
      <c r="W37" s="47" t="s">
        <v>157</v>
      </c>
      <c r="X37" s="47">
        <v>6</v>
      </c>
      <c r="Y37" s="48">
        <v>6.7536630036630033E-2</v>
      </c>
      <c r="Z37" s="49">
        <v>5.4029304029304024</v>
      </c>
      <c r="AA37" s="49">
        <v>32.417582417582416</v>
      </c>
    </row>
    <row r="38" spans="1:27" ht="25.5" x14ac:dyDescent="0.2">
      <c r="A38" s="18">
        <v>33</v>
      </c>
      <c r="B38" s="19" t="s">
        <v>127</v>
      </c>
      <c r="C38" s="20"/>
      <c r="D38" s="21"/>
      <c r="E38" s="38" t="s">
        <v>278</v>
      </c>
      <c r="F38" s="39" t="s">
        <v>281</v>
      </c>
      <c r="G38" s="39">
        <v>5</v>
      </c>
      <c r="H38" s="39">
        <v>8</v>
      </c>
      <c r="I38" s="40">
        <v>0.1118</v>
      </c>
      <c r="J38" s="39">
        <v>1.79</v>
      </c>
      <c r="K38" s="39" t="s">
        <v>266</v>
      </c>
      <c r="L38" s="41"/>
      <c r="M38" s="42" t="s">
        <v>430</v>
      </c>
      <c r="N38" s="42">
        <v>775</v>
      </c>
      <c r="O38" s="42" t="s">
        <v>431</v>
      </c>
      <c r="P38" s="42">
        <v>2</v>
      </c>
      <c r="Q38" s="43">
        <v>0.25869999999999999</v>
      </c>
      <c r="R38" s="42">
        <f t="shared" si="0"/>
        <v>28.98</v>
      </c>
      <c r="S38" s="42">
        <v>57.96</v>
      </c>
      <c r="U38" s="45" t="s">
        <v>602</v>
      </c>
      <c r="V38" s="45" t="s">
        <v>603</v>
      </c>
      <c r="W38" s="47" t="s">
        <v>604</v>
      </c>
      <c r="X38" s="47">
        <v>2</v>
      </c>
      <c r="Y38" s="48">
        <v>2.5927197802197804E-2</v>
      </c>
      <c r="Z38" s="49">
        <v>2.4890109890109891</v>
      </c>
      <c r="AA38" s="49">
        <v>4.9780219780219781</v>
      </c>
    </row>
    <row r="39" spans="1:27" ht="25.5" x14ac:dyDescent="0.2">
      <c r="A39" s="18">
        <v>34</v>
      </c>
      <c r="B39" s="19" t="s">
        <v>128</v>
      </c>
      <c r="C39" s="20"/>
      <c r="D39" s="21"/>
      <c r="E39" s="38" t="s">
        <v>282</v>
      </c>
      <c r="F39" s="39" t="s">
        <v>283</v>
      </c>
      <c r="G39" s="39">
        <v>3.4</v>
      </c>
      <c r="H39" s="39">
        <v>48</v>
      </c>
      <c r="I39" s="40">
        <v>0.25340000000000001</v>
      </c>
      <c r="J39" s="39">
        <v>4.0548999999999999</v>
      </c>
      <c r="K39" s="39">
        <v>41.3</v>
      </c>
      <c r="L39" s="41"/>
      <c r="M39" s="42" t="s">
        <v>432</v>
      </c>
      <c r="N39" s="42" t="s">
        <v>433</v>
      </c>
      <c r="O39" s="42" t="s">
        <v>390</v>
      </c>
      <c r="P39" s="42">
        <v>40</v>
      </c>
      <c r="Q39" s="43">
        <v>0.23880000000000001</v>
      </c>
      <c r="R39" s="42">
        <f t="shared" si="0"/>
        <v>0.95550000000000002</v>
      </c>
      <c r="S39" s="42">
        <v>38.22</v>
      </c>
      <c r="U39" s="45" t="s">
        <v>605</v>
      </c>
      <c r="V39" s="45" t="s">
        <v>606</v>
      </c>
      <c r="W39" s="47" t="s">
        <v>607</v>
      </c>
      <c r="X39" s="47">
        <v>48</v>
      </c>
      <c r="Y39" s="48">
        <v>0.33610660173160173</v>
      </c>
      <c r="Z39" s="49">
        <v>1.176373106060606</v>
      </c>
      <c r="AA39" s="49">
        <v>56.465909090909086</v>
      </c>
    </row>
    <row r="40" spans="1:27" ht="25.5" x14ac:dyDescent="0.2">
      <c r="A40" s="18">
        <v>35</v>
      </c>
      <c r="B40" s="19" t="s">
        <v>129</v>
      </c>
      <c r="C40" s="20" t="s">
        <v>112</v>
      </c>
      <c r="D40" s="21"/>
      <c r="E40" s="38" t="s">
        <v>258</v>
      </c>
      <c r="F40" s="39" t="s">
        <v>284</v>
      </c>
      <c r="G40" s="39">
        <v>10</v>
      </c>
      <c r="H40" s="39">
        <v>4</v>
      </c>
      <c r="I40" s="40">
        <v>0.14330000000000001</v>
      </c>
      <c r="J40" s="39">
        <v>2.2930000000000001</v>
      </c>
      <c r="K40" s="39">
        <v>91.75</v>
      </c>
      <c r="L40" s="41"/>
      <c r="M40" s="42" t="s">
        <v>415</v>
      </c>
      <c r="N40" s="42">
        <v>29906</v>
      </c>
      <c r="O40" s="42" t="s">
        <v>434</v>
      </c>
      <c r="P40" s="42">
        <v>16</v>
      </c>
      <c r="Q40" s="43">
        <v>0.1331</v>
      </c>
      <c r="R40" s="42">
        <f t="shared" si="0"/>
        <v>5.3250000000000002</v>
      </c>
      <c r="S40" s="42">
        <v>85.2</v>
      </c>
      <c r="U40" s="45" t="s">
        <v>608</v>
      </c>
      <c r="V40" s="45" t="s">
        <v>609</v>
      </c>
      <c r="W40" s="47" t="s">
        <v>610</v>
      </c>
      <c r="X40" s="47">
        <v>3</v>
      </c>
      <c r="Y40" s="48">
        <v>3.2225997686524E-3</v>
      </c>
      <c r="Z40" s="49">
        <v>0.65311355311355312</v>
      </c>
      <c r="AA40" s="49">
        <v>1.9593406593406593</v>
      </c>
    </row>
    <row r="41" spans="1:27" x14ac:dyDescent="0.2">
      <c r="E41" s="50"/>
    </row>
  </sheetData>
  <mergeCells count="5">
    <mergeCell ref="U3:AA3"/>
    <mergeCell ref="A2:B2"/>
    <mergeCell ref="A1:B1"/>
    <mergeCell ref="E3:K3"/>
    <mergeCell ref="M3:S3"/>
  </mergeCells>
  <pageMargins left="0.25" right="0.25" top="0.75" bottom="0.75" header="0.3" footer="0.3"/>
  <pageSetup paperSize="5" scale="2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view="pageBreakPreview" zoomScaleNormal="100" zoomScaleSheetLayoutView="100" workbookViewId="0">
      <selection activeCell="B25" sqref="B25"/>
    </sheetView>
  </sheetViews>
  <sheetFormatPr defaultColWidth="8.85546875" defaultRowHeight="12.75" x14ac:dyDescent="0.2"/>
  <cols>
    <col min="1" max="1" width="8.140625" style="35" bestFit="1" customWidth="1"/>
    <col min="2" max="2" width="63.140625" style="35" customWidth="1"/>
    <col min="3" max="3" width="10" style="35" bestFit="1" customWidth="1"/>
    <col min="4" max="4" width="9.5703125" style="35" bestFit="1" customWidth="1"/>
    <col min="5" max="5" width="24" style="35" customWidth="1"/>
    <col min="6" max="6" width="13.140625" style="35" customWidth="1"/>
    <col min="7" max="7" width="8.140625" style="35" customWidth="1"/>
    <col min="8" max="8" width="8.5703125" style="35" customWidth="1"/>
    <col min="9" max="9" width="13.28515625" style="35" customWidth="1"/>
    <col min="10" max="11" width="8.42578125" style="35" customWidth="1"/>
    <col min="12" max="12" width="2.42578125" style="51" customWidth="1"/>
    <col min="13" max="13" width="14.85546875" style="35" bestFit="1" customWidth="1"/>
    <col min="14" max="14" width="13.140625" style="35" bestFit="1" customWidth="1"/>
    <col min="15" max="15" width="7.140625" style="35" bestFit="1" customWidth="1"/>
    <col min="16" max="16" width="8.5703125" style="35" bestFit="1" customWidth="1"/>
    <col min="17" max="17" width="13.28515625" style="35" bestFit="1" customWidth="1"/>
    <col min="18" max="19" width="8.42578125" style="35" bestFit="1" customWidth="1"/>
    <col min="20" max="20" width="2.28515625" style="35" customWidth="1"/>
    <col min="21" max="21" width="18" style="35" customWidth="1"/>
    <col min="22" max="22" width="13.140625" style="35" bestFit="1" customWidth="1"/>
    <col min="23" max="24" width="8.5703125" style="35" bestFit="1" customWidth="1"/>
    <col min="25" max="25" width="13.28515625" style="35" bestFit="1" customWidth="1"/>
    <col min="26" max="27" width="8.42578125" style="35" bestFit="1" customWidth="1"/>
    <col min="28" max="16384" width="8.85546875" style="35"/>
  </cols>
  <sheetData>
    <row r="1" spans="1:27" x14ac:dyDescent="0.2">
      <c r="A1" s="88" t="s">
        <v>2</v>
      </c>
      <c r="B1" s="89"/>
      <c r="C1" s="32"/>
      <c r="D1" s="32"/>
      <c r="E1" s="34"/>
      <c r="F1" s="34"/>
      <c r="G1" s="34"/>
      <c r="H1" s="34"/>
      <c r="I1" s="34"/>
      <c r="J1" s="34"/>
      <c r="K1" s="34"/>
      <c r="L1" s="34"/>
      <c r="M1" s="34"/>
      <c r="N1" s="34"/>
      <c r="O1" s="34"/>
      <c r="P1" s="34"/>
      <c r="Q1" s="34"/>
      <c r="R1" s="34"/>
      <c r="S1" s="34"/>
      <c r="T1" s="34"/>
      <c r="U1" s="34"/>
      <c r="V1" s="34"/>
      <c r="W1" s="34"/>
      <c r="X1" s="34"/>
      <c r="Y1" s="34"/>
      <c r="Z1" s="34"/>
      <c r="AA1" s="34"/>
    </row>
    <row r="2" spans="1:27" ht="13.5" thickBot="1" x14ac:dyDescent="0.25">
      <c r="A2" s="86" t="s">
        <v>612</v>
      </c>
      <c r="B2" s="87"/>
      <c r="C2" s="36"/>
      <c r="D2" s="36"/>
      <c r="E2" s="37"/>
      <c r="F2" s="37"/>
      <c r="G2" s="37"/>
      <c r="H2" s="37"/>
      <c r="I2" s="37"/>
      <c r="J2" s="37"/>
      <c r="K2" s="37"/>
      <c r="L2" s="37"/>
      <c r="M2" s="37"/>
      <c r="N2" s="37"/>
      <c r="O2" s="37"/>
      <c r="P2" s="37"/>
      <c r="Q2" s="37"/>
      <c r="R2" s="37"/>
      <c r="S2" s="37"/>
      <c r="T2" s="37"/>
      <c r="U2" s="37"/>
      <c r="V2" s="37"/>
      <c r="W2" s="37"/>
      <c r="X2" s="37"/>
      <c r="Y2" s="37"/>
      <c r="Z2" s="37"/>
      <c r="AA2" s="37"/>
    </row>
    <row r="3" spans="1:27" s="60" customFormat="1" x14ac:dyDescent="0.2">
      <c r="E3" s="92" t="s">
        <v>0</v>
      </c>
      <c r="F3" s="92"/>
      <c r="G3" s="92"/>
      <c r="H3" s="92"/>
      <c r="I3" s="92"/>
      <c r="J3" s="92"/>
      <c r="K3" s="92"/>
      <c r="L3" s="61"/>
      <c r="M3" s="91" t="s">
        <v>383</v>
      </c>
      <c r="N3" s="91"/>
      <c r="O3" s="91"/>
      <c r="P3" s="91"/>
      <c r="Q3" s="91"/>
      <c r="R3" s="91"/>
      <c r="S3" s="91"/>
      <c r="U3" s="85" t="s">
        <v>1</v>
      </c>
      <c r="V3" s="85"/>
      <c r="W3" s="85"/>
      <c r="X3" s="85"/>
      <c r="Y3" s="85"/>
      <c r="Z3" s="85"/>
      <c r="AA3" s="85"/>
    </row>
    <row r="4" spans="1:27" s="62" customFormat="1" ht="38.25" x14ac:dyDescent="0.2">
      <c r="A4" s="8" t="s">
        <v>3</v>
      </c>
      <c r="B4" s="8" t="s">
        <v>4</v>
      </c>
      <c r="C4" s="8" t="s">
        <v>5</v>
      </c>
      <c r="D4" s="8" t="s">
        <v>6</v>
      </c>
      <c r="E4" s="8" t="s">
        <v>614</v>
      </c>
      <c r="F4" s="8" t="s">
        <v>8</v>
      </c>
      <c r="G4" s="8" t="s">
        <v>9</v>
      </c>
      <c r="H4" s="8" t="s">
        <v>10</v>
      </c>
      <c r="I4" s="8" t="s">
        <v>616</v>
      </c>
      <c r="J4" s="8" t="s">
        <v>11</v>
      </c>
      <c r="K4" s="8" t="s">
        <v>12</v>
      </c>
      <c r="L4" s="27"/>
      <c r="M4" s="8" t="s">
        <v>7</v>
      </c>
      <c r="N4" s="8" t="s">
        <v>8</v>
      </c>
      <c r="O4" s="8" t="s">
        <v>9</v>
      </c>
      <c r="P4" s="8" t="s">
        <v>10</v>
      </c>
      <c r="Q4" s="8" t="s">
        <v>616</v>
      </c>
      <c r="R4" s="8" t="s">
        <v>11</v>
      </c>
      <c r="S4" s="8" t="s">
        <v>12</v>
      </c>
      <c r="U4" s="8" t="s">
        <v>7</v>
      </c>
      <c r="V4" s="8" t="s">
        <v>8</v>
      </c>
      <c r="W4" s="8" t="s">
        <v>9</v>
      </c>
      <c r="X4" s="8" t="s">
        <v>10</v>
      </c>
      <c r="Y4" s="8" t="s">
        <v>616</v>
      </c>
      <c r="Z4" s="8" t="s">
        <v>11</v>
      </c>
      <c r="AA4" s="8" t="s">
        <v>12</v>
      </c>
    </row>
    <row r="5" spans="1:27" ht="38.25" x14ac:dyDescent="0.2">
      <c r="A5" s="9">
        <v>1</v>
      </c>
      <c r="B5" s="10" t="s">
        <v>13</v>
      </c>
      <c r="C5" s="11" t="s">
        <v>14</v>
      </c>
      <c r="D5" s="12">
        <v>6</v>
      </c>
      <c r="E5" s="52" t="s">
        <v>141</v>
      </c>
      <c r="F5" s="53" t="s">
        <v>142</v>
      </c>
      <c r="G5" s="53" t="s">
        <v>143</v>
      </c>
      <c r="H5" s="53" t="s">
        <v>131</v>
      </c>
      <c r="I5" s="40">
        <v>3.9899999999999998E-2</v>
      </c>
      <c r="J5" s="54">
        <v>3.83</v>
      </c>
      <c r="K5" s="76">
        <v>22.95</v>
      </c>
      <c r="L5" s="55"/>
      <c r="M5" s="56" t="s">
        <v>285</v>
      </c>
      <c r="N5" s="56" t="s">
        <v>286</v>
      </c>
      <c r="O5" s="56" t="s">
        <v>287</v>
      </c>
      <c r="P5" s="56" t="s">
        <v>131</v>
      </c>
      <c r="Q5" s="43">
        <f>R5/96</f>
        <v>3.9236111111111117E-2</v>
      </c>
      <c r="R5" s="44">
        <f>S5/P5</f>
        <v>3.7666666666666671</v>
      </c>
      <c r="S5" s="79">
        <v>22.6</v>
      </c>
      <c r="U5" s="57" t="s">
        <v>436</v>
      </c>
      <c r="V5" s="57" t="s">
        <v>437</v>
      </c>
      <c r="W5" s="58" t="s">
        <v>147</v>
      </c>
      <c r="X5" s="58" t="s">
        <v>131</v>
      </c>
      <c r="Y5" s="48">
        <v>6.6743152680652687E-2</v>
      </c>
      <c r="Z5" s="49">
        <v>6.9412878787878789</v>
      </c>
      <c r="AA5" s="49">
        <v>41.647727272727273</v>
      </c>
    </row>
    <row r="6" spans="1:27" ht="25.5" x14ac:dyDescent="0.2">
      <c r="A6" s="9">
        <v>2</v>
      </c>
      <c r="B6" s="10" t="s">
        <v>15</v>
      </c>
      <c r="C6" s="11" t="s">
        <v>14</v>
      </c>
      <c r="D6" s="12">
        <v>6</v>
      </c>
      <c r="E6" s="52" t="s">
        <v>144</v>
      </c>
      <c r="F6" s="53" t="s">
        <v>145</v>
      </c>
      <c r="G6" s="53" t="s">
        <v>143</v>
      </c>
      <c r="H6" s="53" t="s">
        <v>131</v>
      </c>
      <c r="I6" s="40">
        <v>2.9600000000000001E-2</v>
      </c>
      <c r="J6" s="54">
        <f t="shared" ref="J6:J53" si="0">K6/H6</f>
        <v>3.0749999999999997</v>
      </c>
      <c r="K6" s="54">
        <v>18.45</v>
      </c>
      <c r="L6" s="55"/>
      <c r="M6" s="56" t="s">
        <v>288</v>
      </c>
      <c r="N6" s="56" t="s">
        <v>289</v>
      </c>
      <c r="O6" s="56" t="s">
        <v>290</v>
      </c>
      <c r="P6" s="56" t="s">
        <v>131</v>
      </c>
      <c r="Q6" s="43">
        <f>R6/100</f>
        <v>3.0083333333333333E-2</v>
      </c>
      <c r="R6" s="44">
        <f t="shared" ref="R6:R53" si="1">S6/P6</f>
        <v>3.0083333333333333</v>
      </c>
      <c r="S6" s="79">
        <v>18.05</v>
      </c>
      <c r="U6" s="57" t="s">
        <v>438</v>
      </c>
      <c r="V6" s="57" t="s">
        <v>439</v>
      </c>
      <c r="W6" s="58" t="s">
        <v>147</v>
      </c>
      <c r="X6" s="58" t="s">
        <v>131</v>
      </c>
      <c r="Y6" s="48">
        <v>4.779885468861847E-2</v>
      </c>
      <c r="Z6" s="49">
        <v>5.0587121212121211</v>
      </c>
      <c r="AA6" s="49">
        <v>30.352272727272727</v>
      </c>
    </row>
    <row r="7" spans="1:27" ht="25.5" x14ac:dyDescent="0.2">
      <c r="A7" s="9">
        <v>3</v>
      </c>
      <c r="B7" s="10" t="s">
        <v>16</v>
      </c>
      <c r="C7" s="11" t="s">
        <v>14</v>
      </c>
      <c r="D7" s="13">
        <v>6</v>
      </c>
      <c r="E7" s="52" t="s">
        <v>144</v>
      </c>
      <c r="F7" s="53" t="s">
        <v>146</v>
      </c>
      <c r="G7" s="53" t="s">
        <v>147</v>
      </c>
      <c r="H7" s="53" t="s">
        <v>131</v>
      </c>
      <c r="I7" s="40">
        <v>2.8000000000000001E-2</v>
      </c>
      <c r="J7" s="54">
        <v>2.83</v>
      </c>
      <c r="K7" s="76">
        <v>16.95</v>
      </c>
      <c r="L7" s="55"/>
      <c r="M7" s="56" t="s">
        <v>291</v>
      </c>
      <c r="N7" s="56" t="s">
        <v>292</v>
      </c>
      <c r="O7" s="56" t="s">
        <v>293</v>
      </c>
      <c r="P7" s="56" t="s">
        <v>131</v>
      </c>
      <c r="Q7" s="43">
        <f>R7/101</f>
        <v>2.7310231023102309E-2</v>
      </c>
      <c r="R7" s="44">
        <f t="shared" si="1"/>
        <v>2.7583333333333333</v>
      </c>
      <c r="S7" s="79">
        <v>16.55</v>
      </c>
      <c r="U7" s="57" t="s">
        <v>440</v>
      </c>
      <c r="V7" s="57" t="s">
        <v>441</v>
      </c>
      <c r="W7" s="58" t="s">
        <v>147</v>
      </c>
      <c r="X7" s="58" t="s">
        <v>131</v>
      </c>
      <c r="Y7" s="48">
        <v>3.7722753099173556E-2</v>
      </c>
      <c r="Z7" s="49">
        <v>4.4261363636363642</v>
      </c>
      <c r="AA7" s="49">
        <v>26.556818181818183</v>
      </c>
    </row>
    <row r="8" spans="1:27" ht="25.5" x14ac:dyDescent="0.2">
      <c r="A8" s="9">
        <v>4</v>
      </c>
      <c r="B8" s="10" t="s">
        <v>17</v>
      </c>
      <c r="C8" s="11" t="s">
        <v>18</v>
      </c>
      <c r="D8" s="13">
        <v>1</v>
      </c>
      <c r="E8" s="52" t="s">
        <v>148</v>
      </c>
      <c r="F8" s="53"/>
      <c r="G8" s="53" t="s">
        <v>149</v>
      </c>
      <c r="H8" s="53" t="s">
        <v>136</v>
      </c>
      <c r="I8" s="40">
        <v>0.05</v>
      </c>
      <c r="J8" s="54">
        <f t="shared" si="0"/>
        <v>16</v>
      </c>
      <c r="K8" s="54">
        <v>16</v>
      </c>
      <c r="L8" s="55"/>
      <c r="M8" s="56" t="s">
        <v>294</v>
      </c>
      <c r="N8" s="56" t="s">
        <v>295</v>
      </c>
      <c r="O8" s="56" t="s">
        <v>140</v>
      </c>
      <c r="P8" s="56" t="s">
        <v>136</v>
      </c>
      <c r="Q8" s="43">
        <f>R8/400</f>
        <v>5.0324999999999995E-2</v>
      </c>
      <c r="R8" s="44">
        <f t="shared" si="1"/>
        <v>20.13</v>
      </c>
      <c r="S8" s="44">
        <v>20.13</v>
      </c>
      <c r="U8" s="57" t="s">
        <v>442</v>
      </c>
      <c r="V8" s="57" t="s">
        <v>443</v>
      </c>
      <c r="W8" s="58" t="s">
        <v>149</v>
      </c>
      <c r="X8" s="58" t="s">
        <v>136</v>
      </c>
      <c r="Y8" s="48">
        <v>6.25E-2</v>
      </c>
      <c r="Z8" s="49">
        <v>20</v>
      </c>
      <c r="AA8" s="49">
        <v>20</v>
      </c>
    </row>
    <row r="9" spans="1:27" ht="25.5" x14ac:dyDescent="0.2">
      <c r="A9" s="9">
        <v>5</v>
      </c>
      <c r="B9" s="10" t="s">
        <v>19</v>
      </c>
      <c r="C9" s="11" t="s">
        <v>18</v>
      </c>
      <c r="D9" s="13">
        <v>1</v>
      </c>
      <c r="E9" s="52" t="s">
        <v>148</v>
      </c>
      <c r="F9" s="53"/>
      <c r="G9" s="53" t="s">
        <v>149</v>
      </c>
      <c r="H9" s="53" t="s">
        <v>136</v>
      </c>
      <c r="I9" s="40">
        <v>4.3499999999999997E-2</v>
      </c>
      <c r="J9" s="54">
        <f t="shared" si="0"/>
        <v>13.95</v>
      </c>
      <c r="K9" s="54">
        <v>13.95</v>
      </c>
      <c r="L9" s="55"/>
      <c r="M9" s="56" t="s">
        <v>294</v>
      </c>
      <c r="N9" s="56" t="s">
        <v>296</v>
      </c>
      <c r="O9" s="56" t="s">
        <v>140</v>
      </c>
      <c r="P9" s="56" t="s">
        <v>136</v>
      </c>
      <c r="Q9" s="43">
        <f>R9/400</f>
        <v>4.3124999999999997E-2</v>
      </c>
      <c r="R9" s="44">
        <f t="shared" si="1"/>
        <v>17.25</v>
      </c>
      <c r="S9" s="44">
        <v>17.25</v>
      </c>
      <c r="U9" s="57" t="s">
        <v>444</v>
      </c>
      <c r="V9" s="57" t="s">
        <v>445</v>
      </c>
      <c r="W9" s="58" t="s">
        <v>149</v>
      </c>
      <c r="X9" s="58" t="s">
        <v>136</v>
      </c>
      <c r="Y9" s="48">
        <v>5.8380681818181825E-2</v>
      </c>
      <c r="Z9" s="49">
        <v>18.681818181818183</v>
      </c>
      <c r="AA9" s="49">
        <v>18.681818181818183</v>
      </c>
    </row>
    <row r="10" spans="1:27" ht="25.5" x14ac:dyDescent="0.2">
      <c r="A10" s="9">
        <v>6</v>
      </c>
      <c r="B10" s="10" t="s">
        <v>20</v>
      </c>
      <c r="C10" s="11" t="s">
        <v>14</v>
      </c>
      <c r="D10" s="13">
        <v>6</v>
      </c>
      <c r="E10" s="52" t="s">
        <v>150</v>
      </c>
      <c r="F10" s="53" t="s">
        <v>151</v>
      </c>
      <c r="G10" s="53" t="s">
        <v>130</v>
      </c>
      <c r="H10" s="53" t="s">
        <v>131</v>
      </c>
      <c r="I10" s="40">
        <v>3.04E-2</v>
      </c>
      <c r="J10" s="54">
        <f t="shared" si="0"/>
        <v>3.0416666666666665</v>
      </c>
      <c r="K10" s="54">
        <v>18.25</v>
      </c>
      <c r="L10" s="55"/>
      <c r="M10" s="56" t="s">
        <v>297</v>
      </c>
      <c r="N10" s="56" t="s">
        <v>298</v>
      </c>
      <c r="O10" s="56" t="s">
        <v>299</v>
      </c>
      <c r="P10" s="56" t="s">
        <v>131</v>
      </c>
      <c r="Q10" s="43">
        <f>R10/105</f>
        <v>2.8253968253968254E-2</v>
      </c>
      <c r="R10" s="44">
        <f t="shared" si="1"/>
        <v>2.9666666666666668</v>
      </c>
      <c r="S10" s="79">
        <v>17.8</v>
      </c>
      <c r="U10" s="57" t="s">
        <v>440</v>
      </c>
      <c r="V10" s="57" t="s">
        <v>446</v>
      </c>
      <c r="W10" s="58" t="s">
        <v>147</v>
      </c>
      <c r="X10" s="58" t="s">
        <v>131</v>
      </c>
      <c r="Y10" s="48">
        <v>5.0421669525443115E-2</v>
      </c>
      <c r="Z10" s="49">
        <v>5.3446969696969697</v>
      </c>
      <c r="AA10" s="49">
        <v>32.06818181818182</v>
      </c>
    </row>
    <row r="11" spans="1:27" ht="25.5" x14ac:dyDescent="0.2">
      <c r="A11" s="9">
        <v>7</v>
      </c>
      <c r="B11" s="14" t="s">
        <v>21</v>
      </c>
      <c r="C11" s="11" t="s">
        <v>22</v>
      </c>
      <c r="D11" s="13">
        <v>12</v>
      </c>
      <c r="E11" s="52" t="s">
        <v>152</v>
      </c>
      <c r="F11" s="53" t="s">
        <v>153</v>
      </c>
      <c r="G11" s="53" t="s">
        <v>154</v>
      </c>
      <c r="H11" s="53" t="s">
        <v>138</v>
      </c>
      <c r="I11" s="40">
        <v>3.95E-2</v>
      </c>
      <c r="J11" s="54">
        <f t="shared" si="0"/>
        <v>1.9000000000000001</v>
      </c>
      <c r="K11" s="54">
        <v>22.8</v>
      </c>
      <c r="L11" s="55"/>
      <c r="M11" s="56" t="s">
        <v>300</v>
      </c>
      <c r="N11" s="56" t="s">
        <v>301</v>
      </c>
      <c r="O11" s="56" t="s">
        <v>302</v>
      </c>
      <c r="P11" s="56" t="s">
        <v>138</v>
      </c>
      <c r="Q11" s="43">
        <f>R11/32</f>
        <v>3.6874999999999998E-2</v>
      </c>
      <c r="R11" s="44">
        <f t="shared" si="1"/>
        <v>1.18</v>
      </c>
      <c r="S11" s="44">
        <v>14.16</v>
      </c>
      <c r="U11" s="57" t="s">
        <v>447</v>
      </c>
      <c r="V11" s="57" t="s">
        <v>448</v>
      </c>
      <c r="W11" s="58" t="s">
        <v>449</v>
      </c>
      <c r="X11" s="58" t="s">
        <v>138</v>
      </c>
      <c r="Y11" s="48">
        <v>8.7121212121212113E-2</v>
      </c>
      <c r="Z11" s="49">
        <v>2.7878787878787876</v>
      </c>
      <c r="AA11" s="49">
        <v>33.454545454545453</v>
      </c>
    </row>
    <row r="12" spans="1:27" ht="25.5" x14ac:dyDescent="0.2">
      <c r="A12" s="9">
        <v>8</v>
      </c>
      <c r="B12" s="10" t="s">
        <v>23</v>
      </c>
      <c r="C12" s="11" t="s">
        <v>24</v>
      </c>
      <c r="D12" s="12">
        <v>6</v>
      </c>
      <c r="E12" s="52" t="s">
        <v>155</v>
      </c>
      <c r="F12" s="53" t="s">
        <v>156</v>
      </c>
      <c r="G12" s="53" t="s">
        <v>157</v>
      </c>
      <c r="H12" s="53" t="s">
        <v>131</v>
      </c>
      <c r="I12" s="40">
        <v>4.4200000000000003E-2</v>
      </c>
      <c r="J12" s="54">
        <v>3.54</v>
      </c>
      <c r="K12" s="76">
        <v>21.25</v>
      </c>
      <c r="L12" s="55"/>
      <c r="M12" s="56" t="s">
        <v>303</v>
      </c>
      <c r="N12" s="56" t="s">
        <v>304</v>
      </c>
      <c r="O12" s="56" t="s">
        <v>305</v>
      </c>
      <c r="P12" s="56" t="s">
        <v>131</v>
      </c>
      <c r="Q12" s="43">
        <f>R12/80</f>
        <v>5.1479166666666666E-2</v>
      </c>
      <c r="R12" s="44">
        <f t="shared" si="1"/>
        <v>4.1183333333333332</v>
      </c>
      <c r="S12" s="44">
        <v>24.71</v>
      </c>
      <c r="U12" s="57" t="s">
        <v>450</v>
      </c>
      <c r="V12" s="57" t="s">
        <v>451</v>
      </c>
      <c r="W12" s="58" t="s">
        <v>157</v>
      </c>
      <c r="X12" s="58" t="s">
        <v>131</v>
      </c>
      <c r="Y12" s="48">
        <v>0.13387784090909088</v>
      </c>
      <c r="Z12" s="49">
        <v>10.710227272727272</v>
      </c>
      <c r="AA12" s="49">
        <v>64.261363636363626</v>
      </c>
    </row>
    <row r="13" spans="1:27" ht="25.5" x14ac:dyDescent="0.2">
      <c r="A13" s="9">
        <v>9</v>
      </c>
      <c r="B13" s="10" t="s">
        <v>25</v>
      </c>
      <c r="C13" s="11" t="s">
        <v>26</v>
      </c>
      <c r="D13" s="13">
        <v>11</v>
      </c>
      <c r="E13" s="52" t="s">
        <v>158</v>
      </c>
      <c r="F13" s="53" t="s">
        <v>159</v>
      </c>
      <c r="G13" s="53" t="s">
        <v>149</v>
      </c>
      <c r="H13" s="53" t="s">
        <v>136</v>
      </c>
      <c r="I13" s="40">
        <v>6.0100000000000001E-2</v>
      </c>
      <c r="J13" s="54">
        <f t="shared" si="0"/>
        <v>19.25</v>
      </c>
      <c r="K13" s="54">
        <v>19.25</v>
      </c>
      <c r="L13" s="55"/>
      <c r="M13" s="56" t="s">
        <v>306</v>
      </c>
      <c r="N13" s="56" t="s">
        <v>307</v>
      </c>
      <c r="O13" s="56" t="s">
        <v>149</v>
      </c>
      <c r="P13" s="56" t="s">
        <v>136</v>
      </c>
      <c r="Q13" s="43">
        <f>R13/320</f>
        <v>5.9312500000000004E-2</v>
      </c>
      <c r="R13" s="44">
        <f t="shared" si="1"/>
        <v>18.98</v>
      </c>
      <c r="S13" s="44">
        <v>18.98</v>
      </c>
      <c r="U13" s="57" t="s">
        <v>452</v>
      </c>
      <c r="V13" s="57" t="s">
        <v>453</v>
      </c>
      <c r="W13" s="58" t="s">
        <v>454</v>
      </c>
      <c r="X13" s="58" t="s">
        <v>179</v>
      </c>
      <c r="Y13" s="48">
        <v>0.21471987315010568</v>
      </c>
      <c r="Z13" s="49">
        <v>9.232954545454545</v>
      </c>
      <c r="AA13" s="49">
        <v>36.93181818181818</v>
      </c>
    </row>
    <row r="14" spans="1:27" ht="26.25" x14ac:dyDescent="0.25">
      <c r="A14" s="9">
        <v>10</v>
      </c>
      <c r="B14" s="10" t="s">
        <v>27</v>
      </c>
      <c r="C14" s="11" t="s">
        <v>26</v>
      </c>
      <c r="D14" s="13">
        <v>11</v>
      </c>
      <c r="E14" s="75" t="s">
        <v>158</v>
      </c>
      <c r="F14" s="75" t="s">
        <v>160</v>
      </c>
      <c r="G14" s="75" t="s">
        <v>149</v>
      </c>
      <c r="H14" s="75" t="s">
        <v>136</v>
      </c>
      <c r="I14" s="75">
        <v>5.5E-2</v>
      </c>
      <c r="J14" s="75">
        <f t="shared" si="0"/>
        <v>17.600000000000001</v>
      </c>
      <c r="K14" s="80">
        <v>17.600000000000001</v>
      </c>
      <c r="L14" s="55"/>
      <c r="M14" s="56" t="s">
        <v>306</v>
      </c>
      <c r="N14" s="56" t="s">
        <v>308</v>
      </c>
      <c r="O14" s="56" t="s">
        <v>149</v>
      </c>
      <c r="P14" s="56" t="s">
        <v>136</v>
      </c>
      <c r="Q14" s="43">
        <f>R14/320</f>
        <v>5.4531249999999996E-2</v>
      </c>
      <c r="R14" s="44">
        <f t="shared" si="1"/>
        <v>17.45</v>
      </c>
      <c r="S14" s="79">
        <v>17.45</v>
      </c>
      <c r="U14" s="57" t="s">
        <v>455</v>
      </c>
      <c r="V14" s="57" t="s">
        <v>456</v>
      </c>
      <c r="W14" s="58" t="s">
        <v>457</v>
      </c>
      <c r="X14" s="58" t="s">
        <v>179</v>
      </c>
      <c r="Y14" s="48">
        <v>0.20480000000000001</v>
      </c>
      <c r="Z14" s="49">
        <v>5.32</v>
      </c>
      <c r="AA14" s="49">
        <v>21.3</v>
      </c>
    </row>
    <row r="15" spans="1:27" ht="26.25" x14ac:dyDescent="0.25">
      <c r="A15" s="9">
        <v>11</v>
      </c>
      <c r="B15" s="10" t="s">
        <v>28</v>
      </c>
      <c r="C15" s="11" t="s">
        <v>26</v>
      </c>
      <c r="D15" s="13">
        <v>11</v>
      </c>
      <c r="E15" s="75" t="s">
        <v>158</v>
      </c>
      <c r="F15" s="75" t="s">
        <v>161</v>
      </c>
      <c r="G15" s="75" t="s">
        <v>149</v>
      </c>
      <c r="H15" s="75" t="s">
        <v>136</v>
      </c>
      <c r="I15" s="75">
        <v>7.0699999999999999E-2</v>
      </c>
      <c r="J15" s="75">
        <f t="shared" si="0"/>
        <v>22.65</v>
      </c>
      <c r="K15" s="75">
        <v>22.65</v>
      </c>
      <c r="L15" s="55"/>
      <c r="M15" s="56" t="s">
        <v>306</v>
      </c>
      <c r="N15" s="56" t="s">
        <v>309</v>
      </c>
      <c r="O15" s="56" t="s">
        <v>149</v>
      </c>
      <c r="P15" s="56" t="s">
        <v>136</v>
      </c>
      <c r="Q15" s="43">
        <f>R15/320</f>
        <v>6.9999999999999993E-2</v>
      </c>
      <c r="R15" s="44">
        <f t="shared" si="1"/>
        <v>22.4</v>
      </c>
      <c r="S15" s="79">
        <v>22.4</v>
      </c>
      <c r="U15" s="57" t="s">
        <v>450</v>
      </c>
      <c r="V15" s="57" t="s">
        <v>458</v>
      </c>
      <c r="W15" s="58" t="s">
        <v>459</v>
      </c>
      <c r="X15" s="58" t="s">
        <v>179</v>
      </c>
      <c r="Y15" s="48">
        <v>0.29359326018808773</v>
      </c>
      <c r="Z15" s="49">
        <v>8.514204545454545</v>
      </c>
      <c r="AA15" s="49">
        <v>34.05681818181818</v>
      </c>
    </row>
    <row r="16" spans="1:27" ht="25.5" x14ac:dyDescent="0.2">
      <c r="A16" s="9">
        <v>12</v>
      </c>
      <c r="B16" s="10" t="s">
        <v>29</v>
      </c>
      <c r="C16" s="11" t="s">
        <v>30</v>
      </c>
      <c r="D16" s="12">
        <v>12</v>
      </c>
      <c r="E16" s="52" t="s">
        <v>162</v>
      </c>
      <c r="F16" s="53" t="s">
        <v>163</v>
      </c>
      <c r="G16" s="53" t="s">
        <v>164</v>
      </c>
      <c r="H16" s="53" t="s">
        <v>138</v>
      </c>
      <c r="I16" s="40">
        <v>0.1981</v>
      </c>
      <c r="J16" s="54">
        <f t="shared" si="0"/>
        <v>3.1666666666666665</v>
      </c>
      <c r="K16" s="54">
        <v>38</v>
      </c>
      <c r="L16" s="55"/>
      <c r="M16" s="56" t="s">
        <v>310</v>
      </c>
      <c r="N16" s="56" t="s">
        <v>163</v>
      </c>
      <c r="O16" s="56" t="s">
        <v>164</v>
      </c>
      <c r="P16" s="56" t="s">
        <v>138</v>
      </c>
      <c r="Q16" s="43">
        <f>R16/16</f>
        <v>0.16005208333333334</v>
      </c>
      <c r="R16" s="44">
        <f t="shared" si="1"/>
        <v>2.5608333333333335</v>
      </c>
      <c r="S16" s="44">
        <v>30.73</v>
      </c>
      <c r="U16" s="57" t="s">
        <v>460</v>
      </c>
      <c r="V16" s="57" t="s">
        <v>461</v>
      </c>
      <c r="W16" s="58" t="s">
        <v>164</v>
      </c>
      <c r="X16" s="58" t="s">
        <v>138</v>
      </c>
      <c r="Y16" s="48">
        <v>0.31433475378787878</v>
      </c>
      <c r="Z16" s="49">
        <v>5.0293560606060606</v>
      </c>
      <c r="AA16" s="49">
        <v>60.352272727272727</v>
      </c>
    </row>
    <row r="17" spans="1:27" ht="25.5" x14ac:dyDescent="0.2">
      <c r="A17" s="9">
        <v>13</v>
      </c>
      <c r="B17" s="10" t="s">
        <v>31</v>
      </c>
      <c r="C17" s="11" t="s">
        <v>32</v>
      </c>
      <c r="D17" s="13">
        <v>96</v>
      </c>
      <c r="E17" s="52" t="s">
        <v>165</v>
      </c>
      <c r="F17" s="53" t="s">
        <v>166</v>
      </c>
      <c r="G17" s="53" t="s">
        <v>167</v>
      </c>
      <c r="H17" s="53" t="s">
        <v>168</v>
      </c>
      <c r="I17" s="40">
        <v>0.106</v>
      </c>
      <c r="J17" s="54">
        <f t="shared" si="0"/>
        <v>0.52708333333333335</v>
      </c>
      <c r="K17" s="54">
        <v>50.6</v>
      </c>
      <c r="L17" s="55"/>
      <c r="M17" s="56" t="s">
        <v>311</v>
      </c>
      <c r="N17" s="56" t="s">
        <v>312</v>
      </c>
      <c r="O17" s="56" t="s">
        <v>167</v>
      </c>
      <c r="P17" s="56" t="s">
        <v>168</v>
      </c>
      <c r="Q17" s="43">
        <f>R17/5</f>
        <v>8.2979166666666659E-2</v>
      </c>
      <c r="R17" s="44">
        <f t="shared" si="1"/>
        <v>0.4148958333333333</v>
      </c>
      <c r="S17" s="44">
        <v>39.83</v>
      </c>
      <c r="U17" s="57" t="s">
        <v>462</v>
      </c>
      <c r="V17" s="57" t="s">
        <v>463</v>
      </c>
      <c r="W17" s="58" t="s">
        <v>464</v>
      </c>
      <c r="X17" s="58" t="s">
        <v>465</v>
      </c>
      <c r="Y17" s="48">
        <v>0.20032105441027376</v>
      </c>
      <c r="Z17" s="49">
        <v>0.99789562289562295</v>
      </c>
      <c r="AA17" s="49">
        <v>53.88636363636364</v>
      </c>
    </row>
    <row r="18" spans="1:27" ht="25.5" x14ac:dyDescent="0.2">
      <c r="A18" s="9">
        <v>14</v>
      </c>
      <c r="B18" s="10" t="s">
        <v>33</v>
      </c>
      <c r="C18" s="11" t="s">
        <v>14</v>
      </c>
      <c r="D18" s="13">
        <v>6</v>
      </c>
      <c r="E18" s="52" t="s">
        <v>169</v>
      </c>
      <c r="F18" s="53" t="s">
        <v>170</v>
      </c>
      <c r="G18" s="53" t="s">
        <v>143</v>
      </c>
      <c r="H18" s="53" t="s">
        <v>131</v>
      </c>
      <c r="I18" s="40">
        <v>5.2900000000000003E-2</v>
      </c>
      <c r="J18" s="54">
        <f t="shared" si="0"/>
        <v>5.6083333333333334</v>
      </c>
      <c r="K18" s="54">
        <v>33.65</v>
      </c>
      <c r="L18" s="55"/>
      <c r="M18" s="56" t="s">
        <v>313</v>
      </c>
      <c r="N18" s="56" t="s">
        <v>170</v>
      </c>
      <c r="O18" s="56" t="s">
        <v>314</v>
      </c>
      <c r="P18" s="56" t="s">
        <v>131</v>
      </c>
      <c r="Q18" s="43">
        <f>R18/106</f>
        <v>4.6084905660377359E-2</v>
      </c>
      <c r="R18" s="44">
        <f t="shared" si="1"/>
        <v>4.8849999999999998</v>
      </c>
      <c r="S18" s="44">
        <v>29.31</v>
      </c>
      <c r="U18" s="57" t="s">
        <v>466</v>
      </c>
      <c r="V18" s="57" t="s">
        <v>467</v>
      </c>
      <c r="W18" s="58" t="s">
        <v>147</v>
      </c>
      <c r="X18" s="58" t="s">
        <v>131</v>
      </c>
      <c r="Y18" s="48">
        <v>9.8520249221183784E-2</v>
      </c>
      <c r="Z18" s="49">
        <v>10.541666666666666</v>
      </c>
      <c r="AA18" s="49">
        <v>63.249999999999993</v>
      </c>
    </row>
    <row r="19" spans="1:27" ht="25.5" x14ac:dyDescent="0.2">
      <c r="A19" s="9">
        <v>15</v>
      </c>
      <c r="B19" s="14" t="s">
        <v>34</v>
      </c>
      <c r="C19" s="11" t="s">
        <v>35</v>
      </c>
      <c r="D19" s="13">
        <v>12</v>
      </c>
      <c r="E19" s="52" t="s">
        <v>171</v>
      </c>
      <c r="F19" s="53" t="s">
        <v>172</v>
      </c>
      <c r="G19" s="53" t="s">
        <v>154</v>
      </c>
      <c r="H19" s="53" t="s">
        <v>138</v>
      </c>
      <c r="I19" s="40">
        <v>5.33E-2</v>
      </c>
      <c r="J19" s="54">
        <f t="shared" si="0"/>
        <v>2.5625</v>
      </c>
      <c r="K19" s="54">
        <v>30.75</v>
      </c>
      <c r="L19" s="55"/>
      <c r="M19" s="56" t="s">
        <v>300</v>
      </c>
      <c r="N19" s="56" t="s">
        <v>315</v>
      </c>
      <c r="O19" s="56" t="s">
        <v>154</v>
      </c>
      <c r="P19" s="56" t="s">
        <v>138</v>
      </c>
      <c r="Q19" s="43">
        <f>R19/48</f>
        <v>3.9079861111111114E-2</v>
      </c>
      <c r="R19" s="44">
        <f t="shared" si="1"/>
        <v>1.8758333333333335</v>
      </c>
      <c r="S19" s="44">
        <v>22.51</v>
      </c>
      <c r="U19" s="57" t="s">
        <v>468</v>
      </c>
      <c r="V19" s="57" t="s">
        <v>469</v>
      </c>
      <c r="W19" s="58" t="s">
        <v>154</v>
      </c>
      <c r="X19" s="58" t="s">
        <v>138</v>
      </c>
      <c r="Y19" s="48">
        <v>5.7035195707070704E-2</v>
      </c>
      <c r="Z19" s="49">
        <v>2.737689393939394</v>
      </c>
      <c r="AA19" s="49">
        <v>32.852272727272727</v>
      </c>
    </row>
    <row r="20" spans="1:27" x14ac:dyDescent="0.2">
      <c r="A20" s="9">
        <v>16</v>
      </c>
      <c r="B20" s="15" t="s">
        <v>36</v>
      </c>
      <c r="C20" s="16" t="s">
        <v>37</v>
      </c>
      <c r="D20" s="16">
        <v>5</v>
      </c>
      <c r="E20" s="52" t="s">
        <v>173</v>
      </c>
      <c r="F20" s="53"/>
      <c r="G20" s="53" t="s">
        <v>157</v>
      </c>
      <c r="H20" s="53" t="s">
        <v>174</v>
      </c>
      <c r="I20" s="40">
        <v>0.1537</v>
      </c>
      <c r="J20" s="54">
        <f t="shared" si="0"/>
        <v>12.3</v>
      </c>
      <c r="K20" s="54">
        <v>61.5</v>
      </c>
      <c r="L20" s="55"/>
      <c r="M20" s="56" t="s">
        <v>316</v>
      </c>
      <c r="N20" s="56" t="s">
        <v>317</v>
      </c>
      <c r="O20" s="56" t="s">
        <v>318</v>
      </c>
      <c r="P20" s="56" t="s">
        <v>319</v>
      </c>
      <c r="Q20" s="43">
        <f>R20/4</f>
        <v>4.3314999999999999E-2</v>
      </c>
      <c r="R20" s="44">
        <f t="shared" si="1"/>
        <v>0.17326</v>
      </c>
      <c r="S20" s="44">
        <v>86.63</v>
      </c>
      <c r="U20" s="57" t="s">
        <v>470</v>
      </c>
      <c r="V20" s="57" t="s">
        <v>471</v>
      </c>
      <c r="W20" s="58" t="s">
        <v>202</v>
      </c>
      <c r="X20" s="58" t="s">
        <v>345</v>
      </c>
      <c r="Y20" s="48">
        <v>0.22892992424242423</v>
      </c>
      <c r="Z20" s="49">
        <v>1.8314393939393938</v>
      </c>
      <c r="AA20" s="49">
        <v>43.954545454545453</v>
      </c>
    </row>
    <row r="21" spans="1:27" x14ac:dyDescent="0.2">
      <c r="A21" s="9">
        <v>17</v>
      </c>
      <c r="B21" s="10" t="s">
        <v>38</v>
      </c>
      <c r="C21" s="11" t="s">
        <v>18</v>
      </c>
      <c r="D21" s="13">
        <v>1</v>
      </c>
      <c r="E21" s="52" t="s">
        <v>152</v>
      </c>
      <c r="F21" s="53" t="s">
        <v>175</v>
      </c>
      <c r="G21" s="53" t="s">
        <v>149</v>
      </c>
      <c r="H21" s="53" t="s">
        <v>136</v>
      </c>
      <c r="I21" s="40">
        <v>5.1499999999999997E-2</v>
      </c>
      <c r="J21" s="54">
        <f t="shared" si="0"/>
        <v>16.5</v>
      </c>
      <c r="K21" s="54">
        <v>16.5</v>
      </c>
      <c r="L21" s="55"/>
      <c r="M21" s="56" t="s">
        <v>320</v>
      </c>
      <c r="N21" s="56" t="s">
        <v>321</v>
      </c>
      <c r="O21" s="56" t="s">
        <v>149</v>
      </c>
      <c r="P21" s="56" t="s">
        <v>136</v>
      </c>
      <c r="Q21" s="43">
        <f>R21/320</f>
        <v>4.1312500000000002E-2</v>
      </c>
      <c r="R21" s="44">
        <f t="shared" si="1"/>
        <v>13.22</v>
      </c>
      <c r="S21" s="44">
        <v>13.22</v>
      </c>
      <c r="U21" s="57" t="s">
        <v>472</v>
      </c>
      <c r="V21" s="57" t="s">
        <v>473</v>
      </c>
      <c r="W21" s="58" t="s">
        <v>149</v>
      </c>
      <c r="X21" s="58" t="s">
        <v>136</v>
      </c>
      <c r="Y21" s="48">
        <v>4.6875E-2</v>
      </c>
      <c r="Z21" s="49">
        <v>15</v>
      </c>
      <c r="AA21" s="49">
        <v>15</v>
      </c>
    </row>
    <row r="22" spans="1:27" ht="25.5" x14ac:dyDescent="0.2">
      <c r="A22" s="9">
        <v>18</v>
      </c>
      <c r="B22" s="10" t="s">
        <v>39</v>
      </c>
      <c r="C22" s="11" t="s">
        <v>40</v>
      </c>
      <c r="D22" s="13">
        <v>4</v>
      </c>
      <c r="E22" s="52" t="s">
        <v>176</v>
      </c>
      <c r="F22" s="53" t="s">
        <v>177</v>
      </c>
      <c r="G22" s="53" t="s">
        <v>178</v>
      </c>
      <c r="H22" s="53" t="s">
        <v>179</v>
      </c>
      <c r="I22" s="40">
        <v>0.14050000000000001</v>
      </c>
      <c r="J22" s="54">
        <f t="shared" si="0"/>
        <v>13.3475</v>
      </c>
      <c r="K22" s="54">
        <v>53.39</v>
      </c>
      <c r="L22" s="55"/>
      <c r="M22" s="56" t="s">
        <v>322</v>
      </c>
      <c r="N22" s="56" t="s">
        <v>177</v>
      </c>
      <c r="O22" s="56" t="s">
        <v>178</v>
      </c>
      <c r="P22" s="56" t="s">
        <v>179</v>
      </c>
      <c r="Q22" s="43">
        <f>R22/95</f>
        <v>0.17613157894736844</v>
      </c>
      <c r="R22" s="44">
        <f t="shared" si="1"/>
        <v>16.732500000000002</v>
      </c>
      <c r="S22" s="44">
        <v>66.930000000000007</v>
      </c>
      <c r="U22" s="57" t="s">
        <v>474</v>
      </c>
      <c r="V22" s="57" t="s">
        <v>475</v>
      </c>
      <c r="W22" s="58" t="s">
        <v>178</v>
      </c>
      <c r="X22" s="58" t="s">
        <v>179</v>
      </c>
      <c r="Y22" s="48">
        <v>0.18229665071770335</v>
      </c>
      <c r="Z22" s="49">
        <v>17.318181818181817</v>
      </c>
      <c r="AA22" s="49">
        <v>69.272727272727266</v>
      </c>
    </row>
    <row r="23" spans="1:27" ht="25.5" x14ac:dyDescent="0.2">
      <c r="A23" s="9">
        <v>19</v>
      </c>
      <c r="B23" s="14" t="s">
        <v>41</v>
      </c>
      <c r="C23" s="11" t="s">
        <v>42</v>
      </c>
      <c r="D23" s="13">
        <v>4</v>
      </c>
      <c r="E23" s="52" t="s">
        <v>180</v>
      </c>
      <c r="F23" s="53" t="s">
        <v>181</v>
      </c>
      <c r="G23" s="53" t="s">
        <v>182</v>
      </c>
      <c r="H23" s="53" t="s">
        <v>179</v>
      </c>
      <c r="I23" s="40">
        <v>0.13220000000000001</v>
      </c>
      <c r="J23" s="54">
        <f t="shared" si="0"/>
        <v>12.7</v>
      </c>
      <c r="K23" s="54">
        <v>50.8</v>
      </c>
      <c r="L23" s="55"/>
      <c r="M23" s="56" t="s">
        <v>323</v>
      </c>
      <c r="N23" s="56" t="s">
        <v>324</v>
      </c>
      <c r="O23" s="56" t="s">
        <v>325</v>
      </c>
      <c r="P23" s="56" t="s">
        <v>179</v>
      </c>
      <c r="Q23" s="43">
        <f>R23/92</f>
        <v>0.14698369565217392</v>
      </c>
      <c r="R23" s="44">
        <f t="shared" si="1"/>
        <v>13.522500000000001</v>
      </c>
      <c r="S23" s="44">
        <v>54.09</v>
      </c>
      <c r="U23" s="57" t="s">
        <v>474</v>
      </c>
      <c r="V23" s="57" t="s">
        <v>476</v>
      </c>
      <c r="W23" s="58" t="s">
        <v>182</v>
      </c>
      <c r="X23" s="58" t="s">
        <v>179</v>
      </c>
      <c r="Y23" s="48">
        <v>0.17936197916666666</v>
      </c>
      <c r="Z23" s="49">
        <v>17.21875</v>
      </c>
      <c r="AA23" s="49">
        <v>68.875</v>
      </c>
    </row>
    <row r="24" spans="1:27" ht="25.5" x14ac:dyDescent="0.2">
      <c r="A24" s="9">
        <v>20</v>
      </c>
      <c r="B24" s="10" t="s">
        <v>43</v>
      </c>
      <c r="C24" s="11" t="s">
        <v>44</v>
      </c>
      <c r="D24" s="12">
        <v>2</v>
      </c>
      <c r="E24" s="52" t="s">
        <v>183</v>
      </c>
      <c r="F24" s="53"/>
      <c r="G24" s="53" t="s">
        <v>184</v>
      </c>
      <c r="H24" s="53" t="s">
        <v>136</v>
      </c>
      <c r="I24" s="40">
        <v>2.3099999999999999E-2</v>
      </c>
      <c r="J24" s="54">
        <f t="shared" si="0"/>
        <v>9.25</v>
      </c>
      <c r="K24" s="54">
        <v>9.25</v>
      </c>
      <c r="L24" s="55"/>
      <c r="M24" s="56" t="s">
        <v>326</v>
      </c>
      <c r="N24" s="56" t="s">
        <v>327</v>
      </c>
      <c r="O24" s="56" t="s">
        <v>140</v>
      </c>
      <c r="P24" s="56" t="s">
        <v>132</v>
      </c>
      <c r="Q24" s="43">
        <f>R24/400</f>
        <v>9.9624999999999991E-3</v>
      </c>
      <c r="R24" s="44">
        <f t="shared" si="1"/>
        <v>3.9849999999999999</v>
      </c>
      <c r="S24" s="44">
        <v>7.97</v>
      </c>
      <c r="U24" s="57" t="s">
        <v>477</v>
      </c>
      <c r="V24" s="57" t="s">
        <v>478</v>
      </c>
      <c r="W24" s="58" t="s">
        <v>479</v>
      </c>
      <c r="X24" s="58" t="s">
        <v>132</v>
      </c>
      <c r="Y24" s="48">
        <v>2.1761363636363638E-2</v>
      </c>
      <c r="Z24" s="49">
        <v>8.704545454545455</v>
      </c>
      <c r="AA24" s="49">
        <v>17.40909090909091</v>
      </c>
    </row>
    <row r="25" spans="1:27" ht="25.5" x14ac:dyDescent="0.2">
      <c r="A25" s="9">
        <v>21</v>
      </c>
      <c r="B25" s="10" t="s">
        <v>45</v>
      </c>
      <c r="C25" s="11" t="s">
        <v>46</v>
      </c>
      <c r="D25" s="13">
        <v>200</v>
      </c>
      <c r="E25" s="52" t="s">
        <v>185</v>
      </c>
      <c r="F25" s="53" t="s">
        <v>186</v>
      </c>
      <c r="G25" s="53" t="s">
        <v>187</v>
      </c>
      <c r="H25" s="53" t="s">
        <v>134</v>
      </c>
      <c r="I25" s="40">
        <v>0.06</v>
      </c>
      <c r="J25" s="54">
        <f t="shared" si="0"/>
        <v>3.2000000000000001E-2</v>
      </c>
      <c r="K25" s="54">
        <v>6.4</v>
      </c>
      <c r="L25" s="55"/>
      <c r="M25" s="56" t="s">
        <v>328</v>
      </c>
      <c r="N25" s="56" t="s">
        <v>133</v>
      </c>
      <c r="O25" s="56" t="s">
        <v>329</v>
      </c>
      <c r="P25" s="56" t="s">
        <v>134</v>
      </c>
      <c r="Q25" s="43">
        <f>R25/0.5</f>
        <v>5.9299999999999999E-2</v>
      </c>
      <c r="R25" s="44">
        <f t="shared" si="1"/>
        <v>2.9649999999999999E-2</v>
      </c>
      <c r="S25" s="44">
        <v>5.93</v>
      </c>
      <c r="U25" s="57" t="s">
        <v>480</v>
      </c>
      <c r="V25" s="57" t="s">
        <v>481</v>
      </c>
      <c r="W25" s="58" t="s">
        <v>187</v>
      </c>
      <c r="X25" s="58" t="s">
        <v>134</v>
      </c>
      <c r="Y25" s="48">
        <v>0.16579545454545452</v>
      </c>
      <c r="Z25" s="49">
        <v>8.2897727272727262E-2</v>
      </c>
      <c r="AA25" s="49">
        <v>16.579545454545453</v>
      </c>
    </row>
    <row r="26" spans="1:27" ht="25.5" x14ac:dyDescent="0.2">
      <c r="A26" s="9">
        <v>22</v>
      </c>
      <c r="B26" s="10" t="s">
        <v>47</v>
      </c>
      <c r="C26" s="11" t="s">
        <v>48</v>
      </c>
      <c r="D26" s="12">
        <v>12</v>
      </c>
      <c r="E26" s="52" t="s">
        <v>188</v>
      </c>
      <c r="F26" s="53" t="s">
        <v>189</v>
      </c>
      <c r="G26" s="53" t="s">
        <v>190</v>
      </c>
      <c r="H26" s="53" t="s">
        <v>138</v>
      </c>
      <c r="I26" s="40">
        <v>7.2599999999999998E-2</v>
      </c>
      <c r="J26" s="54">
        <v>3.57</v>
      </c>
      <c r="K26" s="77">
        <v>42.83</v>
      </c>
      <c r="L26" s="55"/>
      <c r="M26" s="56" t="s">
        <v>330</v>
      </c>
      <c r="N26" s="56" t="s">
        <v>331</v>
      </c>
      <c r="O26" s="56" t="s">
        <v>332</v>
      </c>
      <c r="P26" s="56" t="s">
        <v>138</v>
      </c>
      <c r="Q26" s="43">
        <f>R26/46</f>
        <v>7.6684782608695642E-2</v>
      </c>
      <c r="R26" s="44">
        <f t="shared" si="1"/>
        <v>3.5274999999999999</v>
      </c>
      <c r="S26" s="44">
        <v>42.33</v>
      </c>
      <c r="U26" s="57" t="s">
        <v>482</v>
      </c>
      <c r="V26" s="57" t="s">
        <v>483</v>
      </c>
      <c r="W26" s="58" t="s">
        <v>190</v>
      </c>
      <c r="X26" s="58" t="s">
        <v>138</v>
      </c>
      <c r="Y26" s="48">
        <v>8.681241765480896E-2</v>
      </c>
      <c r="Z26" s="49">
        <v>3.9933712121212124</v>
      </c>
      <c r="AA26" s="49">
        <v>47.920454545454547</v>
      </c>
    </row>
    <row r="27" spans="1:27" ht="25.5" x14ac:dyDescent="0.2">
      <c r="A27" s="9">
        <v>23</v>
      </c>
      <c r="B27" s="10" t="s">
        <v>49</v>
      </c>
      <c r="C27" s="11" t="s">
        <v>14</v>
      </c>
      <c r="D27" s="12">
        <v>6</v>
      </c>
      <c r="E27" s="52" t="s">
        <v>191</v>
      </c>
      <c r="F27" s="53" t="s">
        <v>192</v>
      </c>
      <c r="G27" s="53" t="s">
        <v>143</v>
      </c>
      <c r="H27" s="53" t="s">
        <v>131</v>
      </c>
      <c r="I27" s="40">
        <v>2.4400000000000002E-2</v>
      </c>
      <c r="J27" s="54">
        <f t="shared" si="0"/>
        <v>2.8083333333333336</v>
      </c>
      <c r="K27" s="54">
        <v>16.850000000000001</v>
      </c>
      <c r="L27" s="55"/>
      <c r="M27" s="56" t="s">
        <v>333</v>
      </c>
      <c r="N27" s="56" t="s">
        <v>334</v>
      </c>
      <c r="O27" s="56" t="s">
        <v>335</v>
      </c>
      <c r="P27" s="56" t="s">
        <v>131</v>
      </c>
      <c r="Q27" s="43">
        <f>R27/113</f>
        <v>2.4188790560471973E-2</v>
      </c>
      <c r="R27" s="44">
        <f t="shared" si="1"/>
        <v>2.7333333333333329</v>
      </c>
      <c r="S27" s="79">
        <v>16.399999999999999</v>
      </c>
      <c r="U27" s="57" t="s">
        <v>484</v>
      </c>
      <c r="V27" s="57" t="s">
        <v>485</v>
      </c>
      <c r="W27" s="58" t="s">
        <v>147</v>
      </c>
      <c r="X27" s="58" t="s">
        <v>131</v>
      </c>
      <c r="Y27" s="48">
        <v>3.0616971343873513E-2</v>
      </c>
      <c r="Z27" s="49">
        <v>3.7556818181818179</v>
      </c>
      <c r="AA27" s="49">
        <v>22.534090909090907</v>
      </c>
    </row>
    <row r="28" spans="1:27" ht="25.5" x14ac:dyDescent="0.2">
      <c r="A28" s="9">
        <v>24</v>
      </c>
      <c r="B28" s="10" t="s">
        <v>50</v>
      </c>
      <c r="C28" s="11" t="s">
        <v>18</v>
      </c>
      <c r="D28" s="12">
        <v>1</v>
      </c>
      <c r="E28" s="52" t="s">
        <v>193</v>
      </c>
      <c r="F28" s="53"/>
      <c r="G28" s="53" t="s">
        <v>149</v>
      </c>
      <c r="H28" s="53" t="s">
        <v>136</v>
      </c>
      <c r="I28" s="40">
        <v>3.2300000000000002E-2</v>
      </c>
      <c r="J28" s="54">
        <f t="shared" si="0"/>
        <v>10.62</v>
      </c>
      <c r="K28" s="77">
        <v>10.62</v>
      </c>
      <c r="L28" s="55"/>
      <c r="M28" s="56" t="s">
        <v>336</v>
      </c>
      <c r="N28" s="56" t="s">
        <v>337</v>
      </c>
      <c r="O28" s="56" t="s">
        <v>149</v>
      </c>
      <c r="P28" s="56" t="s">
        <v>136</v>
      </c>
      <c r="Q28" s="43">
        <f>R28/320</f>
        <v>3.1406250000000004E-2</v>
      </c>
      <c r="R28" s="44">
        <f t="shared" si="1"/>
        <v>10.050000000000001</v>
      </c>
      <c r="S28" s="79">
        <v>10.050000000000001</v>
      </c>
      <c r="U28" s="57" t="s">
        <v>486</v>
      </c>
      <c r="V28" s="57" t="s">
        <v>487</v>
      </c>
      <c r="W28" s="58" t="s">
        <v>435</v>
      </c>
      <c r="X28" s="58" t="s">
        <v>132</v>
      </c>
      <c r="Y28" s="48">
        <v>6.9069602272727265E-2</v>
      </c>
      <c r="Z28" s="49">
        <v>11.051136363636363</v>
      </c>
      <c r="AA28" s="49">
        <v>22.102272727272727</v>
      </c>
    </row>
    <row r="29" spans="1:27" ht="25.5" x14ac:dyDescent="0.2">
      <c r="A29" s="9">
        <v>25</v>
      </c>
      <c r="B29" s="10" t="s">
        <v>51</v>
      </c>
      <c r="C29" s="11" t="s">
        <v>52</v>
      </c>
      <c r="D29" s="12">
        <v>100</v>
      </c>
      <c r="E29" s="52" t="s">
        <v>194</v>
      </c>
      <c r="F29" s="53" t="s">
        <v>195</v>
      </c>
      <c r="G29" s="53" t="s">
        <v>196</v>
      </c>
      <c r="H29" s="53" t="s">
        <v>135</v>
      </c>
      <c r="I29" s="40">
        <v>4.6600000000000003E-2</v>
      </c>
      <c r="J29" s="54">
        <f t="shared" si="0"/>
        <v>6.8900000000000003E-2</v>
      </c>
      <c r="K29" s="54">
        <v>6.89</v>
      </c>
      <c r="L29" s="55"/>
      <c r="M29" s="56" t="s">
        <v>338</v>
      </c>
      <c r="N29" s="56" t="s">
        <v>339</v>
      </c>
      <c r="O29" s="56" t="s">
        <v>196</v>
      </c>
      <c r="P29" s="56" t="s">
        <v>135</v>
      </c>
      <c r="Q29" s="43">
        <f>R29/1.5</f>
        <v>3.9199999999999999E-2</v>
      </c>
      <c r="R29" s="44">
        <f t="shared" si="1"/>
        <v>5.8799999999999998E-2</v>
      </c>
      <c r="S29" s="44">
        <v>5.88</v>
      </c>
      <c r="U29" s="57" t="s">
        <v>488</v>
      </c>
      <c r="V29" s="57" t="s">
        <v>489</v>
      </c>
      <c r="W29" s="58" t="s">
        <v>196</v>
      </c>
      <c r="X29" s="58" t="s">
        <v>135</v>
      </c>
      <c r="Y29" s="48">
        <v>0.13878787878787879</v>
      </c>
      <c r="Z29" s="49">
        <v>0.20818181818181819</v>
      </c>
      <c r="AA29" s="49">
        <v>20.81818181818182</v>
      </c>
    </row>
    <row r="30" spans="1:27" ht="25.5" x14ac:dyDescent="0.2">
      <c r="A30" s="9">
        <v>26</v>
      </c>
      <c r="B30" s="10" t="s">
        <v>53</v>
      </c>
      <c r="C30" s="11" t="s">
        <v>54</v>
      </c>
      <c r="D30" s="12">
        <v>4</v>
      </c>
      <c r="E30" s="52" t="s">
        <v>197</v>
      </c>
      <c r="F30" s="53" t="s">
        <v>198</v>
      </c>
      <c r="G30" s="53" t="s">
        <v>199</v>
      </c>
      <c r="H30" s="53" t="s">
        <v>179</v>
      </c>
      <c r="I30" s="40">
        <v>4.2700000000000002E-2</v>
      </c>
      <c r="J30" s="54">
        <v>5.47</v>
      </c>
      <c r="K30" s="76">
        <v>21.89</v>
      </c>
      <c r="L30" s="55"/>
      <c r="M30" s="56" t="s">
        <v>340</v>
      </c>
      <c r="N30" s="56" t="s">
        <v>341</v>
      </c>
      <c r="O30" s="56" t="s">
        <v>342</v>
      </c>
      <c r="P30" s="56" t="s">
        <v>179</v>
      </c>
      <c r="Q30" s="43">
        <f>R30/128</f>
        <v>4.2382812499999999E-2</v>
      </c>
      <c r="R30" s="44">
        <f t="shared" si="1"/>
        <v>5.4249999999999998</v>
      </c>
      <c r="S30" s="79">
        <v>21.7</v>
      </c>
      <c r="U30" s="57" t="s">
        <v>480</v>
      </c>
      <c r="V30" s="57" t="s">
        <v>490</v>
      </c>
      <c r="W30" s="58" t="s">
        <v>199</v>
      </c>
      <c r="X30" s="58" t="s">
        <v>179</v>
      </c>
      <c r="Y30" s="48">
        <v>7.5528231534090912E-2</v>
      </c>
      <c r="Z30" s="49">
        <v>9.6676136363636367</v>
      </c>
      <c r="AA30" s="49">
        <v>38.670454545454547</v>
      </c>
    </row>
    <row r="31" spans="1:27" ht="25.5" x14ac:dyDescent="0.2">
      <c r="A31" s="9">
        <v>27</v>
      </c>
      <c r="B31" s="10" t="s">
        <v>55</v>
      </c>
      <c r="C31" s="11" t="s">
        <v>56</v>
      </c>
      <c r="D31" s="12">
        <v>24</v>
      </c>
      <c r="E31" s="52" t="s">
        <v>200</v>
      </c>
      <c r="F31" s="53" t="s">
        <v>201</v>
      </c>
      <c r="G31" s="53" t="s">
        <v>202</v>
      </c>
      <c r="H31" s="53" t="s">
        <v>203</v>
      </c>
      <c r="I31" s="40">
        <v>0.11749999999999999</v>
      </c>
      <c r="J31" s="54">
        <f t="shared" si="0"/>
        <v>0.93518518518518523</v>
      </c>
      <c r="K31" s="54">
        <v>25.25</v>
      </c>
      <c r="L31" s="55"/>
      <c r="M31" s="56" t="s">
        <v>343</v>
      </c>
      <c r="N31" s="56" t="s">
        <v>344</v>
      </c>
      <c r="O31" s="56" t="s">
        <v>202</v>
      </c>
      <c r="P31" s="56" t="s">
        <v>345</v>
      </c>
      <c r="Q31" s="43">
        <f>R31/8</f>
        <v>9.5312500000000008E-2</v>
      </c>
      <c r="R31" s="44">
        <f t="shared" si="1"/>
        <v>0.76250000000000007</v>
      </c>
      <c r="S31" s="44">
        <v>18.3</v>
      </c>
      <c r="U31" s="57" t="s">
        <v>491</v>
      </c>
      <c r="V31" s="57" t="s">
        <v>492</v>
      </c>
      <c r="W31" s="58" t="s">
        <v>202</v>
      </c>
      <c r="X31" s="58" t="s">
        <v>345</v>
      </c>
      <c r="Y31" s="48">
        <v>9.2743844696969682E-2</v>
      </c>
      <c r="Z31" s="49">
        <v>0.74195075757575746</v>
      </c>
      <c r="AA31" s="49">
        <v>17.80681818181818</v>
      </c>
    </row>
    <row r="32" spans="1:27" ht="25.5" x14ac:dyDescent="0.2">
      <c r="A32" s="9">
        <v>28</v>
      </c>
      <c r="B32" s="10" t="s">
        <v>57</v>
      </c>
      <c r="C32" s="11" t="s">
        <v>56</v>
      </c>
      <c r="D32" s="12">
        <v>24</v>
      </c>
      <c r="E32" s="52" t="s">
        <v>200</v>
      </c>
      <c r="F32" s="53" t="s">
        <v>204</v>
      </c>
      <c r="G32" s="53" t="s">
        <v>202</v>
      </c>
      <c r="H32" s="53" t="s">
        <v>203</v>
      </c>
      <c r="I32" s="40">
        <v>0.11749999999999999</v>
      </c>
      <c r="J32" s="54">
        <f t="shared" si="0"/>
        <v>0.93518518518518523</v>
      </c>
      <c r="K32" s="54">
        <v>25.25</v>
      </c>
      <c r="L32" s="55"/>
      <c r="M32" s="56" t="s">
        <v>343</v>
      </c>
      <c r="N32" s="56" t="s">
        <v>346</v>
      </c>
      <c r="O32" s="56" t="s">
        <v>202</v>
      </c>
      <c r="P32" s="56" t="s">
        <v>345</v>
      </c>
      <c r="Q32" s="43">
        <f>R32/8</f>
        <v>9.5520833333333333E-2</v>
      </c>
      <c r="R32" s="44">
        <f t="shared" si="1"/>
        <v>0.76416666666666666</v>
      </c>
      <c r="S32" s="44">
        <v>18.34</v>
      </c>
      <c r="U32" s="57" t="s">
        <v>491</v>
      </c>
      <c r="V32" s="57" t="s">
        <v>493</v>
      </c>
      <c r="W32" s="58" t="s">
        <v>202</v>
      </c>
      <c r="X32" s="58" t="s">
        <v>203</v>
      </c>
      <c r="Y32" s="48">
        <v>0.11784511784511784</v>
      </c>
      <c r="Z32" s="49">
        <v>0.94276094276094269</v>
      </c>
      <c r="AA32" s="49">
        <v>25.454545454545453</v>
      </c>
    </row>
    <row r="33" spans="1:27" ht="25.5" x14ac:dyDescent="0.2">
      <c r="A33" s="9">
        <v>29</v>
      </c>
      <c r="B33" s="10" t="s">
        <v>58</v>
      </c>
      <c r="C33" s="11" t="s">
        <v>59</v>
      </c>
      <c r="D33" s="13">
        <v>6</v>
      </c>
      <c r="E33" s="52" t="s">
        <v>205</v>
      </c>
      <c r="F33" s="53"/>
      <c r="G33" s="53" t="s">
        <v>206</v>
      </c>
      <c r="H33" s="53" t="s">
        <v>131</v>
      </c>
      <c r="I33" s="40">
        <v>6.6299999999999998E-2</v>
      </c>
      <c r="J33" s="54">
        <f t="shared" si="0"/>
        <v>5.3083333333333336</v>
      </c>
      <c r="K33" s="54">
        <v>31.85</v>
      </c>
      <c r="L33" s="55"/>
      <c r="M33" s="56" t="s">
        <v>347</v>
      </c>
      <c r="N33" s="56" t="s">
        <v>348</v>
      </c>
      <c r="O33" s="56" t="s">
        <v>305</v>
      </c>
      <c r="P33" s="56" t="s">
        <v>131</v>
      </c>
      <c r="Q33" s="43">
        <f>R33/80</f>
        <v>6.5416666666666665E-2</v>
      </c>
      <c r="R33" s="44">
        <f t="shared" si="1"/>
        <v>5.2333333333333334</v>
      </c>
      <c r="S33" s="79">
        <v>31.4</v>
      </c>
      <c r="U33" s="57" t="s">
        <v>494</v>
      </c>
      <c r="V33" s="59" t="s">
        <v>495</v>
      </c>
      <c r="W33" s="58" t="s">
        <v>496</v>
      </c>
      <c r="X33" s="58" t="s">
        <v>131</v>
      </c>
      <c r="Y33" s="48">
        <v>0.11905776515151516</v>
      </c>
      <c r="Z33" s="49">
        <v>9.5246212121212128</v>
      </c>
      <c r="AA33" s="49">
        <v>57.147727272727273</v>
      </c>
    </row>
    <row r="34" spans="1:27" ht="25.5" x14ac:dyDescent="0.2">
      <c r="A34" s="9">
        <v>30</v>
      </c>
      <c r="B34" s="14" t="s">
        <v>60</v>
      </c>
      <c r="C34" s="11" t="s">
        <v>61</v>
      </c>
      <c r="D34" s="13">
        <v>1</v>
      </c>
      <c r="E34" s="52" t="s">
        <v>171</v>
      </c>
      <c r="F34" s="53" t="s">
        <v>207</v>
      </c>
      <c r="G34" s="53" t="s">
        <v>149</v>
      </c>
      <c r="H34" s="53" t="s">
        <v>136</v>
      </c>
      <c r="I34" s="40">
        <v>4.9200000000000001E-2</v>
      </c>
      <c r="J34" s="54">
        <f t="shared" si="0"/>
        <v>15.75</v>
      </c>
      <c r="K34" s="54">
        <v>15.75</v>
      </c>
      <c r="L34" s="55"/>
      <c r="M34" s="56" t="s">
        <v>349</v>
      </c>
      <c r="N34" s="56" t="s">
        <v>350</v>
      </c>
      <c r="O34" s="56" t="s">
        <v>149</v>
      </c>
      <c r="P34" s="56" t="s">
        <v>136</v>
      </c>
      <c r="Q34" s="43">
        <f>R34/320</f>
        <v>4.1312500000000002E-2</v>
      </c>
      <c r="R34" s="44">
        <f t="shared" si="1"/>
        <v>13.22</v>
      </c>
      <c r="S34" s="44">
        <v>13.22</v>
      </c>
      <c r="U34" s="57" t="s">
        <v>497</v>
      </c>
      <c r="V34" s="57" t="s">
        <v>498</v>
      </c>
      <c r="W34" s="58" t="s">
        <v>435</v>
      </c>
      <c r="X34" s="58" t="s">
        <v>499</v>
      </c>
      <c r="Y34" s="48">
        <v>6.5767045454545453E-2</v>
      </c>
      <c r="Z34" s="49">
        <v>10.522727272727273</v>
      </c>
      <c r="AA34" s="49">
        <v>31.56818181818182</v>
      </c>
    </row>
    <row r="35" spans="1:27" x14ac:dyDescent="0.2">
      <c r="A35" s="9">
        <v>31</v>
      </c>
      <c r="B35" s="10" t="s">
        <v>62</v>
      </c>
      <c r="C35" s="11" t="s">
        <v>14</v>
      </c>
      <c r="D35" s="13">
        <v>6</v>
      </c>
      <c r="E35" s="52" t="s">
        <v>141</v>
      </c>
      <c r="F35" s="53"/>
      <c r="G35" s="53" t="s">
        <v>143</v>
      </c>
      <c r="H35" s="53" t="s">
        <v>131</v>
      </c>
      <c r="I35" s="40">
        <v>3.4599999999999999E-2</v>
      </c>
      <c r="J35" s="54">
        <f t="shared" si="0"/>
        <v>3.4583333333333335</v>
      </c>
      <c r="K35" s="54">
        <v>20.75</v>
      </c>
      <c r="L35" s="55"/>
      <c r="M35" s="56" t="s">
        <v>333</v>
      </c>
      <c r="N35" s="56" t="s">
        <v>351</v>
      </c>
      <c r="O35" s="56" t="s">
        <v>352</v>
      </c>
      <c r="P35" s="56" t="s">
        <v>131</v>
      </c>
      <c r="Q35" s="43">
        <f>R35/108</f>
        <v>2.8842592592592593E-2</v>
      </c>
      <c r="R35" s="44">
        <f t="shared" si="1"/>
        <v>3.1150000000000002</v>
      </c>
      <c r="S35" s="44">
        <v>18.690000000000001</v>
      </c>
      <c r="U35" s="57" t="s">
        <v>500</v>
      </c>
      <c r="V35" s="57" t="s">
        <v>501</v>
      </c>
      <c r="W35" s="58" t="s">
        <v>147</v>
      </c>
      <c r="X35" s="58" t="s">
        <v>131</v>
      </c>
      <c r="Y35" s="48">
        <v>4.635847107438016E-2</v>
      </c>
      <c r="Z35" s="49">
        <v>5.4393939393939386</v>
      </c>
      <c r="AA35" s="49">
        <v>32.636363636363633</v>
      </c>
    </row>
    <row r="36" spans="1:27" ht="25.5" x14ac:dyDescent="0.2">
      <c r="A36" s="9">
        <v>32</v>
      </c>
      <c r="B36" s="15" t="s">
        <v>63</v>
      </c>
      <c r="C36" s="17" t="s">
        <v>64</v>
      </c>
      <c r="D36" s="17">
        <v>48</v>
      </c>
      <c r="E36" s="52" t="s">
        <v>176</v>
      </c>
      <c r="F36" s="53" t="s">
        <v>208</v>
      </c>
      <c r="G36" s="53" t="s">
        <v>209</v>
      </c>
      <c r="H36" s="53" t="s">
        <v>179</v>
      </c>
      <c r="I36" s="40">
        <v>0.1792</v>
      </c>
      <c r="J36" s="54">
        <f t="shared" si="0"/>
        <v>14.875</v>
      </c>
      <c r="K36" s="54">
        <v>59.5</v>
      </c>
      <c r="L36" s="55"/>
      <c r="M36" s="56" t="s">
        <v>323</v>
      </c>
      <c r="N36" s="56" t="s">
        <v>353</v>
      </c>
      <c r="O36" s="56" t="s">
        <v>305</v>
      </c>
      <c r="P36" s="56" t="s">
        <v>179</v>
      </c>
      <c r="Q36" s="43">
        <f>R36/80</f>
        <v>0.17368749999999999</v>
      </c>
      <c r="R36" s="44">
        <f t="shared" si="1"/>
        <v>13.895</v>
      </c>
      <c r="S36" s="44">
        <v>55.58</v>
      </c>
      <c r="U36" s="57" t="s">
        <v>474</v>
      </c>
      <c r="V36" s="57" t="s">
        <v>502</v>
      </c>
      <c r="W36" s="58" t="s">
        <v>209</v>
      </c>
      <c r="X36" s="58" t="s">
        <v>179</v>
      </c>
      <c r="Y36" s="48">
        <v>0.21970837897042714</v>
      </c>
      <c r="Z36" s="49">
        <v>18.235795454545453</v>
      </c>
      <c r="AA36" s="49">
        <v>72.943181818181813</v>
      </c>
    </row>
    <row r="37" spans="1:27" ht="25.5" x14ac:dyDescent="0.2">
      <c r="A37" s="9">
        <v>33</v>
      </c>
      <c r="B37" s="10" t="s">
        <v>65</v>
      </c>
      <c r="C37" s="11" t="s">
        <v>66</v>
      </c>
      <c r="D37" s="13">
        <v>6</v>
      </c>
      <c r="E37" s="52" t="s">
        <v>210</v>
      </c>
      <c r="F37" s="53" t="s">
        <v>211</v>
      </c>
      <c r="G37" s="53" t="s">
        <v>190</v>
      </c>
      <c r="H37" s="53" t="s">
        <v>131</v>
      </c>
      <c r="I37" s="40">
        <v>0.12559999999999999</v>
      </c>
      <c r="J37" s="54">
        <v>5.9</v>
      </c>
      <c r="K37" s="77">
        <v>35.380000000000003</v>
      </c>
      <c r="L37" s="55"/>
      <c r="M37" s="56" t="s">
        <v>354</v>
      </c>
      <c r="N37" s="56" t="s">
        <v>355</v>
      </c>
      <c r="O37" s="56" t="s">
        <v>356</v>
      </c>
      <c r="P37" s="56" t="s">
        <v>131</v>
      </c>
      <c r="Q37" s="43">
        <f>R37/43.2</f>
        <v>0.15324074074074073</v>
      </c>
      <c r="R37" s="44">
        <f t="shared" si="1"/>
        <v>6.62</v>
      </c>
      <c r="S37" s="44">
        <v>39.72</v>
      </c>
      <c r="U37" s="57" t="s">
        <v>503</v>
      </c>
      <c r="V37" s="59" t="s">
        <v>504</v>
      </c>
      <c r="W37" s="58" t="s">
        <v>454</v>
      </c>
      <c r="X37" s="58" t="s">
        <v>131</v>
      </c>
      <c r="Y37" s="48">
        <v>0.1375968992248062</v>
      </c>
      <c r="Z37" s="49">
        <v>5.916666666666667</v>
      </c>
      <c r="AA37" s="49">
        <v>35.5</v>
      </c>
    </row>
    <row r="38" spans="1:27" ht="25.5" x14ac:dyDescent="0.2">
      <c r="A38" s="9">
        <v>34</v>
      </c>
      <c r="B38" s="10" t="s">
        <v>67</v>
      </c>
      <c r="C38" s="11" t="s">
        <v>68</v>
      </c>
      <c r="D38" s="13">
        <v>1</v>
      </c>
      <c r="E38" s="52" t="s">
        <v>212</v>
      </c>
      <c r="F38" s="53" t="s">
        <v>213</v>
      </c>
      <c r="G38" s="53" t="s">
        <v>214</v>
      </c>
      <c r="H38" s="53" t="s">
        <v>136</v>
      </c>
      <c r="I38" s="40">
        <v>6.3100000000000003E-2</v>
      </c>
      <c r="J38" s="54">
        <v>1.0116000000000001</v>
      </c>
      <c r="K38" s="77">
        <v>26.54</v>
      </c>
      <c r="L38" s="55"/>
      <c r="M38" s="56" t="s">
        <v>357</v>
      </c>
      <c r="N38" s="56" t="s">
        <v>358</v>
      </c>
      <c r="O38" s="56" t="s">
        <v>140</v>
      </c>
      <c r="P38" s="56" t="s">
        <v>136</v>
      </c>
      <c r="Q38" s="43">
        <f>R38/400</f>
        <v>9.5225000000000004E-2</v>
      </c>
      <c r="R38" s="44">
        <f t="shared" si="1"/>
        <v>38.090000000000003</v>
      </c>
      <c r="S38" s="44">
        <v>38.090000000000003</v>
      </c>
      <c r="U38" s="57" t="s">
        <v>505</v>
      </c>
      <c r="V38" s="57" t="s">
        <v>506</v>
      </c>
      <c r="W38" s="58" t="s">
        <v>157</v>
      </c>
      <c r="X38" s="58" t="s">
        <v>179</v>
      </c>
      <c r="Y38" s="48">
        <v>0.17432528409090911</v>
      </c>
      <c r="Z38" s="49">
        <v>13.946022727272728</v>
      </c>
      <c r="AA38" s="49">
        <v>55.784090909090914</v>
      </c>
    </row>
    <row r="39" spans="1:27" ht="25.5" x14ac:dyDescent="0.2">
      <c r="A39" s="9">
        <v>35</v>
      </c>
      <c r="B39" s="10" t="s">
        <v>69</v>
      </c>
      <c r="C39" s="11" t="s">
        <v>24</v>
      </c>
      <c r="D39" s="12">
        <v>6</v>
      </c>
      <c r="E39" s="52" t="s">
        <v>215</v>
      </c>
      <c r="F39" s="53"/>
      <c r="G39" s="53" t="s">
        <v>154</v>
      </c>
      <c r="H39" s="53" t="s">
        <v>131</v>
      </c>
      <c r="I39" s="40">
        <v>9.8500000000000004E-2</v>
      </c>
      <c r="J39" s="54">
        <f t="shared" si="0"/>
        <v>4.7250000000000005</v>
      </c>
      <c r="K39" s="54">
        <v>28.35</v>
      </c>
      <c r="L39" s="55"/>
      <c r="M39" s="56" t="s">
        <v>359</v>
      </c>
      <c r="N39" s="56" t="s">
        <v>360</v>
      </c>
      <c r="O39" s="56" t="s">
        <v>361</v>
      </c>
      <c r="P39" s="56" t="s">
        <v>138</v>
      </c>
      <c r="Q39" s="43">
        <f>R39/24</f>
        <v>8.7604166666666664E-2</v>
      </c>
      <c r="R39" s="44">
        <f t="shared" si="1"/>
        <v>2.1025</v>
      </c>
      <c r="S39" s="44">
        <v>25.23</v>
      </c>
      <c r="U39" s="57" t="s">
        <v>507</v>
      </c>
      <c r="V39" s="57" t="s">
        <v>508</v>
      </c>
      <c r="W39" s="58" t="s">
        <v>509</v>
      </c>
      <c r="X39" s="58" t="s">
        <v>138</v>
      </c>
      <c r="Y39" s="48">
        <v>0.11002604166666667</v>
      </c>
      <c r="Z39" s="49">
        <v>3.5208333333333335</v>
      </c>
      <c r="AA39" s="49">
        <v>42.25</v>
      </c>
    </row>
    <row r="40" spans="1:27" ht="25.5" x14ac:dyDescent="0.2">
      <c r="A40" s="9">
        <v>36</v>
      </c>
      <c r="B40" s="10" t="s">
        <v>70</v>
      </c>
      <c r="C40" s="11" t="s">
        <v>68</v>
      </c>
      <c r="D40" s="13">
        <v>1</v>
      </c>
      <c r="E40" s="52" t="s">
        <v>216</v>
      </c>
      <c r="F40" s="53" t="s">
        <v>217</v>
      </c>
      <c r="G40" s="53" t="s">
        <v>214</v>
      </c>
      <c r="H40" s="53" t="s">
        <v>136</v>
      </c>
      <c r="I40" s="40">
        <v>2.58E-2</v>
      </c>
      <c r="J40" s="54">
        <f t="shared" si="0"/>
        <v>10.35</v>
      </c>
      <c r="K40" s="54">
        <v>10.35</v>
      </c>
      <c r="L40" s="55"/>
      <c r="M40" s="56" t="s">
        <v>362</v>
      </c>
      <c r="N40" s="56" t="s">
        <v>363</v>
      </c>
      <c r="O40" s="56" t="s">
        <v>140</v>
      </c>
      <c r="P40" s="56" t="s">
        <v>136</v>
      </c>
      <c r="Q40" s="43">
        <f>R40/400</f>
        <v>2.4874999999999998E-2</v>
      </c>
      <c r="R40" s="44">
        <f t="shared" si="1"/>
        <v>9.9499999999999993</v>
      </c>
      <c r="S40" s="79">
        <v>9.9499999999999993</v>
      </c>
      <c r="U40" s="57" t="s">
        <v>510</v>
      </c>
      <c r="V40" s="57" t="s">
        <v>511</v>
      </c>
      <c r="W40" s="58" t="s">
        <v>479</v>
      </c>
      <c r="X40" s="58" t="s">
        <v>136</v>
      </c>
      <c r="Y40" s="48">
        <v>3.5426136363636368E-2</v>
      </c>
      <c r="Z40" s="49">
        <v>14.170454545454547</v>
      </c>
      <c r="AA40" s="49">
        <v>14.170454545454547</v>
      </c>
    </row>
    <row r="41" spans="1:27" ht="25.5" x14ac:dyDescent="0.2">
      <c r="A41" s="9">
        <v>37</v>
      </c>
      <c r="B41" s="10" t="s">
        <v>71</v>
      </c>
      <c r="C41" s="11" t="s">
        <v>72</v>
      </c>
      <c r="D41" s="12">
        <v>1</v>
      </c>
      <c r="E41" s="52" t="s">
        <v>218</v>
      </c>
      <c r="F41" s="53" t="s">
        <v>219</v>
      </c>
      <c r="G41" s="53" t="s">
        <v>140</v>
      </c>
      <c r="H41" s="53" t="s">
        <v>136</v>
      </c>
      <c r="I41" s="40">
        <v>0.13700000000000001</v>
      </c>
      <c r="J41" s="54">
        <f t="shared" si="0"/>
        <v>54.8</v>
      </c>
      <c r="K41" s="54">
        <v>54.8</v>
      </c>
      <c r="L41" s="55"/>
      <c r="M41" s="56" t="s">
        <v>364</v>
      </c>
      <c r="N41" s="56" t="s">
        <v>365</v>
      </c>
      <c r="O41" s="56" t="s">
        <v>244</v>
      </c>
      <c r="P41" s="56" t="s">
        <v>138</v>
      </c>
      <c r="Q41" s="43">
        <f>R41/16</f>
        <v>7.994791666666666E-2</v>
      </c>
      <c r="R41" s="44">
        <f t="shared" si="1"/>
        <v>1.2791666666666666</v>
      </c>
      <c r="S41" s="44">
        <v>15.35</v>
      </c>
      <c r="U41" s="57" t="s">
        <v>512</v>
      </c>
      <c r="V41" s="57" t="s">
        <v>513</v>
      </c>
      <c r="W41" s="58" t="s">
        <v>514</v>
      </c>
      <c r="X41" s="58" t="s">
        <v>131</v>
      </c>
      <c r="Y41" s="48">
        <v>0.32323232323232326</v>
      </c>
      <c r="Z41" s="49">
        <v>4.8484848484848486</v>
      </c>
      <c r="AA41" s="49">
        <v>29.090909090909093</v>
      </c>
    </row>
    <row r="42" spans="1:27" ht="25.5" x14ac:dyDescent="0.2">
      <c r="A42" s="9">
        <v>38</v>
      </c>
      <c r="B42" s="10" t="s">
        <v>73</v>
      </c>
      <c r="C42" s="11" t="s">
        <v>72</v>
      </c>
      <c r="D42" s="12">
        <v>1</v>
      </c>
      <c r="E42" s="52" t="s">
        <v>218</v>
      </c>
      <c r="F42" s="53" t="s">
        <v>220</v>
      </c>
      <c r="G42" s="53" t="s">
        <v>140</v>
      </c>
      <c r="H42" s="53" t="s">
        <v>136</v>
      </c>
      <c r="I42" s="40">
        <v>0.13120000000000001</v>
      </c>
      <c r="J42" s="54">
        <f t="shared" si="0"/>
        <v>52.5</v>
      </c>
      <c r="K42" s="54">
        <v>52.5</v>
      </c>
      <c r="L42" s="55"/>
      <c r="M42" s="56" t="s">
        <v>364</v>
      </c>
      <c r="N42" s="56" t="s">
        <v>366</v>
      </c>
      <c r="O42" s="56" t="s">
        <v>244</v>
      </c>
      <c r="P42" s="56" t="s">
        <v>138</v>
      </c>
      <c r="Q42" s="43">
        <f>R42/16</f>
        <v>7.994791666666666E-2</v>
      </c>
      <c r="R42" s="44">
        <f t="shared" si="1"/>
        <v>1.2791666666666666</v>
      </c>
      <c r="S42" s="44">
        <v>15.35</v>
      </c>
      <c r="U42" s="57" t="s">
        <v>512</v>
      </c>
      <c r="V42" s="57" t="s">
        <v>515</v>
      </c>
      <c r="W42" s="58" t="s">
        <v>514</v>
      </c>
      <c r="X42" s="58" t="s">
        <v>131</v>
      </c>
      <c r="Y42" s="48">
        <v>0.3136363636363636</v>
      </c>
      <c r="Z42" s="49">
        <v>4.7045454545454541</v>
      </c>
      <c r="AA42" s="49">
        <v>28.227272727272727</v>
      </c>
    </row>
    <row r="43" spans="1:27" ht="25.5" x14ac:dyDescent="0.2">
      <c r="A43" s="9">
        <v>39</v>
      </c>
      <c r="B43" s="14" t="s">
        <v>74</v>
      </c>
      <c r="C43" s="11" t="s">
        <v>75</v>
      </c>
      <c r="D43" s="12">
        <v>12</v>
      </c>
      <c r="E43" s="52" t="s">
        <v>221</v>
      </c>
      <c r="F43" s="53" t="s">
        <v>222</v>
      </c>
      <c r="G43" s="53" t="s">
        <v>223</v>
      </c>
      <c r="H43" s="53" t="s">
        <v>138</v>
      </c>
      <c r="I43" s="53">
        <v>7.8600000000000003E-2</v>
      </c>
      <c r="J43" s="53">
        <f t="shared" si="0"/>
        <v>4.0083333333333337</v>
      </c>
      <c r="K43" s="53">
        <v>48.1</v>
      </c>
      <c r="L43" s="55"/>
      <c r="M43" s="56" t="s">
        <v>367</v>
      </c>
      <c r="N43" s="56" t="s">
        <v>368</v>
      </c>
      <c r="O43" s="56" t="s">
        <v>369</v>
      </c>
      <c r="P43" s="56" t="s">
        <v>138</v>
      </c>
      <c r="Q43" s="43">
        <f>R43/50</f>
        <v>7.9683333333333342E-2</v>
      </c>
      <c r="R43" s="44">
        <f t="shared" si="1"/>
        <v>3.9841666666666669</v>
      </c>
      <c r="S43" s="44">
        <v>47.81</v>
      </c>
      <c r="U43" s="57" t="s">
        <v>516</v>
      </c>
      <c r="V43" s="59" t="s">
        <v>517</v>
      </c>
      <c r="W43" s="58" t="s">
        <v>137</v>
      </c>
      <c r="X43" s="58" t="s">
        <v>138</v>
      </c>
      <c r="Y43" s="48">
        <v>9.4474153297682717E-2</v>
      </c>
      <c r="Z43" s="49">
        <v>4.8181818181818183</v>
      </c>
      <c r="AA43" s="49">
        <v>57.81818181818182</v>
      </c>
    </row>
    <row r="44" spans="1:27" ht="25.5" x14ac:dyDescent="0.2">
      <c r="A44" s="9">
        <v>40</v>
      </c>
      <c r="B44" s="10" t="s">
        <v>76</v>
      </c>
      <c r="C44" s="11" t="s">
        <v>75</v>
      </c>
      <c r="D44" s="12">
        <v>12</v>
      </c>
      <c r="E44" s="52" t="s">
        <v>224</v>
      </c>
      <c r="F44" s="53" t="s">
        <v>225</v>
      </c>
      <c r="G44" s="53" t="s">
        <v>137</v>
      </c>
      <c r="H44" s="53" t="s">
        <v>138</v>
      </c>
      <c r="I44" s="40">
        <v>4.07E-2</v>
      </c>
      <c r="J44" s="54">
        <f t="shared" si="0"/>
        <v>2.0833333333333335</v>
      </c>
      <c r="K44" s="54">
        <v>25</v>
      </c>
      <c r="L44" s="55"/>
      <c r="M44" s="56" t="s">
        <v>367</v>
      </c>
      <c r="N44" s="56" t="s">
        <v>370</v>
      </c>
      <c r="O44" s="56" t="s">
        <v>371</v>
      </c>
      <c r="P44" s="56" t="s">
        <v>138</v>
      </c>
      <c r="Q44" s="43">
        <f>R44/50</f>
        <v>5.5616666666666668E-2</v>
      </c>
      <c r="R44" s="44">
        <f t="shared" si="1"/>
        <v>2.7808333333333333</v>
      </c>
      <c r="S44" s="44">
        <v>33.369999999999997</v>
      </c>
      <c r="U44" s="57" t="s">
        <v>516</v>
      </c>
      <c r="V44" s="59" t="s">
        <v>518</v>
      </c>
      <c r="W44" s="58" t="s">
        <v>137</v>
      </c>
      <c r="X44" s="58" t="s">
        <v>138</v>
      </c>
      <c r="Y44" s="48">
        <v>5.5926916221033865E-2</v>
      </c>
      <c r="Z44" s="49">
        <v>2.8522727272727271</v>
      </c>
      <c r="AA44" s="49">
        <v>34.227272727272727</v>
      </c>
    </row>
    <row r="45" spans="1:27" ht="25.5" x14ac:dyDescent="0.2">
      <c r="A45" s="9">
        <v>41</v>
      </c>
      <c r="B45" s="10" t="s">
        <v>77</v>
      </c>
      <c r="C45" s="11" t="s">
        <v>18</v>
      </c>
      <c r="D45" s="12">
        <v>1</v>
      </c>
      <c r="E45" s="52" t="s">
        <v>193</v>
      </c>
      <c r="F45" s="53"/>
      <c r="G45" s="53" t="s">
        <v>149</v>
      </c>
      <c r="H45" s="53" t="s">
        <v>136</v>
      </c>
      <c r="I45" s="40">
        <v>3.2300000000000002E-2</v>
      </c>
      <c r="J45" s="54">
        <f t="shared" si="0"/>
        <v>10.62</v>
      </c>
      <c r="K45" s="77">
        <v>10.62</v>
      </c>
      <c r="L45" s="55"/>
      <c r="M45" s="56" t="s">
        <v>336</v>
      </c>
      <c r="N45" s="56" t="s">
        <v>372</v>
      </c>
      <c r="O45" s="56" t="s">
        <v>149</v>
      </c>
      <c r="P45" s="56" t="s">
        <v>136</v>
      </c>
      <c r="Q45" s="43">
        <f>R45/320</f>
        <v>3.1406250000000004E-2</v>
      </c>
      <c r="R45" s="44">
        <f t="shared" si="1"/>
        <v>10.050000000000001</v>
      </c>
      <c r="S45" s="79">
        <v>10.050000000000001</v>
      </c>
      <c r="U45" s="57" t="s">
        <v>486</v>
      </c>
      <c r="V45" s="57" t="s">
        <v>519</v>
      </c>
      <c r="W45" s="58" t="s">
        <v>435</v>
      </c>
      <c r="X45" s="58" t="s">
        <v>132</v>
      </c>
      <c r="Y45" s="48">
        <v>6.8288352272727268E-2</v>
      </c>
      <c r="Z45" s="49">
        <v>10.926136363636363</v>
      </c>
      <c r="AA45" s="49">
        <v>21.852272727272727</v>
      </c>
    </row>
    <row r="46" spans="1:27" x14ac:dyDescent="0.2">
      <c r="A46" s="9">
        <v>42</v>
      </c>
      <c r="B46" s="10" t="s">
        <v>78</v>
      </c>
      <c r="C46" s="11" t="s">
        <v>35</v>
      </c>
      <c r="D46" s="13">
        <v>12</v>
      </c>
      <c r="E46" s="52" t="s">
        <v>171</v>
      </c>
      <c r="F46" s="53" t="s">
        <v>226</v>
      </c>
      <c r="G46" s="53" t="s">
        <v>154</v>
      </c>
      <c r="H46" s="53" t="s">
        <v>138</v>
      </c>
      <c r="I46" s="40">
        <v>4.2700000000000002E-2</v>
      </c>
      <c r="J46" s="54">
        <f t="shared" si="0"/>
        <v>2.0541666666666667</v>
      </c>
      <c r="K46" s="54">
        <v>24.65</v>
      </c>
      <c r="L46" s="55"/>
      <c r="M46" s="56" t="s">
        <v>300</v>
      </c>
      <c r="N46" s="56" t="s">
        <v>373</v>
      </c>
      <c r="O46" s="56" t="s">
        <v>154</v>
      </c>
      <c r="P46" s="56" t="s">
        <v>138</v>
      </c>
      <c r="Q46" s="43">
        <f>R46/48</f>
        <v>3.3923611111111106E-2</v>
      </c>
      <c r="R46" s="44">
        <f t="shared" si="1"/>
        <v>1.6283333333333332</v>
      </c>
      <c r="S46" s="44">
        <v>19.54</v>
      </c>
      <c r="U46" s="57" t="s">
        <v>520</v>
      </c>
      <c r="V46" s="57" t="s">
        <v>521</v>
      </c>
      <c r="W46" s="58" t="s">
        <v>509</v>
      </c>
      <c r="X46" s="58" t="s">
        <v>138</v>
      </c>
      <c r="Y46" s="48">
        <v>6.6110321969696975E-2</v>
      </c>
      <c r="Z46" s="49">
        <v>2.1155303030303032</v>
      </c>
      <c r="AA46" s="49">
        <v>25.386363636363637</v>
      </c>
    </row>
    <row r="47" spans="1:27" ht="25.5" x14ac:dyDescent="0.2">
      <c r="A47" s="9">
        <v>43</v>
      </c>
      <c r="B47" s="10" t="s">
        <v>79</v>
      </c>
      <c r="C47" s="11" t="s">
        <v>80</v>
      </c>
      <c r="D47" s="13">
        <v>1</v>
      </c>
      <c r="E47" s="52" t="s">
        <v>227</v>
      </c>
      <c r="F47" s="53" t="s">
        <v>228</v>
      </c>
      <c r="G47" s="53" t="s">
        <v>229</v>
      </c>
      <c r="H47" s="53" t="s">
        <v>136</v>
      </c>
      <c r="I47" s="40">
        <v>2.93E-2</v>
      </c>
      <c r="J47" s="54">
        <f t="shared" si="0"/>
        <v>23.5</v>
      </c>
      <c r="K47" s="54">
        <v>23.5</v>
      </c>
      <c r="L47" s="55"/>
      <c r="M47" s="56" t="s">
        <v>374</v>
      </c>
      <c r="N47" s="56" t="s">
        <v>375</v>
      </c>
      <c r="O47" s="56" t="s">
        <v>229</v>
      </c>
      <c r="P47" s="56" t="s">
        <v>136</v>
      </c>
      <c r="Q47" s="43">
        <f>R47/800</f>
        <v>2.9125000000000002E-2</v>
      </c>
      <c r="R47" s="44">
        <f t="shared" si="1"/>
        <v>23.3</v>
      </c>
      <c r="S47" s="79">
        <v>23.3</v>
      </c>
      <c r="U47" s="57" t="s">
        <v>522</v>
      </c>
      <c r="V47" s="57" t="s">
        <v>523</v>
      </c>
      <c r="W47" s="58" t="s">
        <v>229</v>
      </c>
      <c r="X47" s="58" t="s">
        <v>136</v>
      </c>
      <c r="Y47" s="48">
        <v>3.6832386363636366E-2</v>
      </c>
      <c r="Z47" s="49">
        <v>29.46590909090909</v>
      </c>
      <c r="AA47" s="49">
        <v>29.46590909090909</v>
      </c>
    </row>
    <row r="48" spans="1:27" ht="25.5" x14ac:dyDescent="0.2">
      <c r="A48" s="9">
        <v>44</v>
      </c>
      <c r="B48" s="10" t="s">
        <v>81</v>
      </c>
      <c r="C48" s="13" t="s">
        <v>82</v>
      </c>
      <c r="D48" s="13">
        <v>2000</v>
      </c>
      <c r="E48" s="52" t="s">
        <v>141</v>
      </c>
      <c r="F48" s="53" t="s">
        <v>230</v>
      </c>
      <c r="G48" s="53" t="s">
        <v>231</v>
      </c>
      <c r="H48" s="53" t="s">
        <v>232</v>
      </c>
      <c r="I48" s="40">
        <v>4.0000000000000002E-4</v>
      </c>
      <c r="J48" s="40">
        <v>4.7999999999999996E-3</v>
      </c>
      <c r="K48" s="54">
        <v>9.65</v>
      </c>
      <c r="L48" s="55"/>
      <c r="M48" s="56" t="s">
        <v>374</v>
      </c>
      <c r="N48" s="56" t="s">
        <v>376</v>
      </c>
      <c r="O48" s="56" t="s">
        <v>377</v>
      </c>
      <c r="P48" s="56" t="s">
        <v>232</v>
      </c>
      <c r="Q48" s="43">
        <f>R48*10</f>
        <v>4.7750000000000008E-2</v>
      </c>
      <c r="R48" s="44">
        <f t="shared" si="1"/>
        <v>4.7750000000000006E-3</v>
      </c>
      <c r="S48" s="79">
        <v>9.5500000000000007</v>
      </c>
      <c r="U48" s="57" t="s">
        <v>522</v>
      </c>
      <c r="V48" s="57" t="s">
        <v>524</v>
      </c>
      <c r="W48" s="58" t="s">
        <v>377</v>
      </c>
      <c r="X48" s="58" t="s">
        <v>525</v>
      </c>
      <c r="Y48" s="48">
        <v>6.1856060606060602E-2</v>
      </c>
      <c r="Z48" s="49">
        <v>6.1856060606060598E-3</v>
      </c>
      <c r="AA48" s="49">
        <v>18.55681818181818</v>
      </c>
    </row>
    <row r="49" spans="1:27" ht="25.5" x14ac:dyDescent="0.2">
      <c r="A49" s="9">
        <v>45</v>
      </c>
      <c r="B49" s="10" t="s">
        <v>83</v>
      </c>
      <c r="C49" s="11" t="s">
        <v>84</v>
      </c>
      <c r="D49" s="12">
        <v>75</v>
      </c>
      <c r="E49" s="52" t="s">
        <v>233</v>
      </c>
      <c r="F49" s="53" t="s">
        <v>234</v>
      </c>
      <c r="G49" s="53" t="s">
        <v>235</v>
      </c>
      <c r="H49" s="53" t="s">
        <v>236</v>
      </c>
      <c r="I49" s="40">
        <v>8.7499999999999994E-2</v>
      </c>
      <c r="J49" s="54">
        <f t="shared" si="0"/>
        <v>0.34666666666666668</v>
      </c>
      <c r="K49" s="54">
        <v>26</v>
      </c>
      <c r="L49" s="55"/>
      <c r="M49" s="56" t="s">
        <v>343</v>
      </c>
      <c r="N49" s="56" t="s">
        <v>378</v>
      </c>
      <c r="O49" s="56" t="s">
        <v>235</v>
      </c>
      <c r="P49" s="56" t="s">
        <v>236</v>
      </c>
      <c r="Q49" s="43">
        <f>R49/4</f>
        <v>6.1799999999999994E-2</v>
      </c>
      <c r="R49" s="44">
        <f t="shared" si="1"/>
        <v>0.24719999999999998</v>
      </c>
      <c r="S49" s="44">
        <v>18.54</v>
      </c>
      <c r="U49" s="57" t="s">
        <v>491</v>
      </c>
      <c r="V49" s="57" t="s">
        <v>526</v>
      </c>
      <c r="W49" s="58" t="s">
        <v>235</v>
      </c>
      <c r="X49" s="58" t="s">
        <v>236</v>
      </c>
      <c r="Y49" s="48">
        <v>8.8522727272727281E-2</v>
      </c>
      <c r="Z49" s="49">
        <v>0.35409090909090912</v>
      </c>
      <c r="AA49" s="49">
        <v>26.556818181818183</v>
      </c>
    </row>
    <row r="50" spans="1:27" ht="38.25" x14ac:dyDescent="0.2">
      <c r="A50" s="9">
        <v>46</v>
      </c>
      <c r="B50" s="10" t="s">
        <v>85</v>
      </c>
      <c r="C50" s="11" t="s">
        <v>14</v>
      </c>
      <c r="D50" s="13">
        <v>6</v>
      </c>
      <c r="E50" s="52" t="s">
        <v>237</v>
      </c>
      <c r="F50" s="53"/>
      <c r="G50" s="53" t="s">
        <v>143</v>
      </c>
      <c r="H50" s="53" t="s">
        <v>131</v>
      </c>
      <c r="I50" s="40">
        <v>2.2700000000000001E-2</v>
      </c>
      <c r="J50" s="54">
        <v>2.64</v>
      </c>
      <c r="K50" s="77">
        <v>15.85</v>
      </c>
      <c r="L50" s="55"/>
      <c r="M50" s="56" t="s">
        <v>379</v>
      </c>
      <c r="N50" s="56" t="s">
        <v>139</v>
      </c>
      <c r="O50" s="56" t="s">
        <v>314</v>
      </c>
      <c r="P50" s="56" t="s">
        <v>131</v>
      </c>
      <c r="Q50" s="43">
        <f>R50/106</f>
        <v>2.468553459119497E-2</v>
      </c>
      <c r="R50" s="44">
        <f t="shared" si="1"/>
        <v>2.6166666666666667</v>
      </c>
      <c r="S50" s="79">
        <v>15.7</v>
      </c>
      <c r="U50" s="57" t="s">
        <v>527</v>
      </c>
      <c r="V50" s="57" t="s">
        <v>528</v>
      </c>
      <c r="W50" s="58" t="s">
        <v>147</v>
      </c>
      <c r="X50" s="58" t="s">
        <v>131</v>
      </c>
      <c r="Y50" s="48">
        <v>3.6922564406277759E-2</v>
      </c>
      <c r="Z50" s="49">
        <v>3.7784090909090904</v>
      </c>
      <c r="AA50" s="49">
        <v>22.670454545454543</v>
      </c>
    </row>
    <row r="51" spans="1:27" ht="25.5" x14ac:dyDescent="0.2">
      <c r="A51" s="9">
        <v>47</v>
      </c>
      <c r="B51" s="10" t="s">
        <v>86</v>
      </c>
      <c r="C51" s="11" t="s">
        <v>14</v>
      </c>
      <c r="D51" s="13">
        <v>6</v>
      </c>
      <c r="E51" s="52" t="s">
        <v>238</v>
      </c>
      <c r="F51" s="53" t="s">
        <v>239</v>
      </c>
      <c r="G51" s="53" t="s">
        <v>143</v>
      </c>
      <c r="H51" s="53" t="s">
        <v>131</v>
      </c>
      <c r="I51" s="40">
        <v>4.9299999999999997E-2</v>
      </c>
      <c r="J51" s="54">
        <f t="shared" si="0"/>
        <v>5.0750000000000002</v>
      </c>
      <c r="K51" s="54">
        <v>30.45</v>
      </c>
      <c r="L51" s="55"/>
      <c r="M51" s="56" t="s">
        <v>240</v>
      </c>
      <c r="N51" s="56" t="s">
        <v>380</v>
      </c>
      <c r="O51" s="56" t="s">
        <v>381</v>
      </c>
      <c r="P51" s="56" t="s">
        <v>131</v>
      </c>
      <c r="Q51" s="43">
        <f>R51/102</f>
        <v>2.9591503267973853E-2</v>
      </c>
      <c r="R51" s="44">
        <f t="shared" si="1"/>
        <v>3.0183333333333331</v>
      </c>
      <c r="S51" s="44">
        <v>18.11</v>
      </c>
      <c r="U51" s="57" t="s">
        <v>529</v>
      </c>
      <c r="V51" s="57" t="s">
        <v>530</v>
      </c>
      <c r="W51" s="58" t="s">
        <v>147</v>
      </c>
      <c r="X51" s="58" t="s">
        <v>131</v>
      </c>
      <c r="Y51" s="48">
        <v>3.5734932793756329E-2</v>
      </c>
      <c r="Z51" s="49">
        <v>3.7462121212121215</v>
      </c>
      <c r="AA51" s="49">
        <v>22.47727272727273</v>
      </c>
    </row>
    <row r="52" spans="1:27" ht="38.25" x14ac:dyDescent="0.2">
      <c r="A52" s="9">
        <v>48</v>
      </c>
      <c r="B52" s="10" t="s">
        <v>87</v>
      </c>
      <c r="C52" s="11" t="s">
        <v>14</v>
      </c>
      <c r="D52" s="13">
        <v>6</v>
      </c>
      <c r="E52" s="52" t="s">
        <v>240</v>
      </c>
      <c r="F52" s="53" t="s">
        <v>241</v>
      </c>
      <c r="G52" s="53" t="s">
        <v>143</v>
      </c>
      <c r="H52" s="53" t="s">
        <v>131</v>
      </c>
      <c r="I52" s="40">
        <v>2.5999999999999999E-2</v>
      </c>
      <c r="J52" s="54">
        <f t="shared" si="0"/>
        <v>2.6583333333333332</v>
      </c>
      <c r="K52" s="54">
        <v>15.95</v>
      </c>
      <c r="L52" s="55"/>
      <c r="M52" s="56" t="s">
        <v>240</v>
      </c>
      <c r="N52" s="56" t="s">
        <v>382</v>
      </c>
      <c r="O52" s="56" t="s">
        <v>381</v>
      </c>
      <c r="P52" s="56" t="s">
        <v>131</v>
      </c>
      <c r="Q52" s="43">
        <f>R52/102</f>
        <v>2.5653594771241829E-2</v>
      </c>
      <c r="R52" s="44">
        <f t="shared" si="1"/>
        <v>2.6166666666666667</v>
      </c>
      <c r="S52" s="79">
        <v>15.7</v>
      </c>
      <c r="U52" s="57" t="s">
        <v>531</v>
      </c>
      <c r="V52" s="57" t="s">
        <v>532</v>
      </c>
      <c r="W52" s="58" t="s">
        <v>147</v>
      </c>
      <c r="X52" s="58" t="s">
        <v>131</v>
      </c>
      <c r="Y52" s="48">
        <v>3.4963606654783118E-2</v>
      </c>
      <c r="Z52" s="49">
        <v>3.5662878787878785</v>
      </c>
      <c r="AA52" s="49">
        <v>21.39772727272727</v>
      </c>
    </row>
    <row r="53" spans="1:27" ht="25.5" x14ac:dyDescent="0.2">
      <c r="A53" s="9">
        <v>49</v>
      </c>
      <c r="B53" s="10" t="s">
        <v>88</v>
      </c>
      <c r="C53" s="11" t="s">
        <v>26</v>
      </c>
      <c r="D53" s="12">
        <v>12</v>
      </c>
      <c r="E53" s="52" t="s">
        <v>242</v>
      </c>
      <c r="F53" s="53" t="s">
        <v>243</v>
      </c>
      <c r="G53" s="53" t="s">
        <v>244</v>
      </c>
      <c r="H53" s="53" t="s">
        <v>138</v>
      </c>
      <c r="I53" s="40">
        <v>0.22500000000000001</v>
      </c>
      <c r="J53" s="54">
        <f t="shared" si="0"/>
        <v>3.5958333333333332</v>
      </c>
      <c r="K53" s="54">
        <v>43.15</v>
      </c>
      <c r="L53" s="55"/>
      <c r="M53" s="56" t="s">
        <v>242</v>
      </c>
      <c r="N53" s="56" t="s">
        <v>243</v>
      </c>
      <c r="O53" s="56" t="s">
        <v>244</v>
      </c>
      <c r="P53" s="56" t="s">
        <v>138</v>
      </c>
      <c r="Q53" s="43">
        <f>R53/16</f>
        <v>0.22880208333333332</v>
      </c>
      <c r="R53" s="44">
        <f t="shared" si="1"/>
        <v>3.6608333333333332</v>
      </c>
      <c r="S53" s="44">
        <v>43.93</v>
      </c>
      <c r="U53" s="57" t="s">
        <v>533</v>
      </c>
      <c r="V53" s="57" t="s">
        <v>534</v>
      </c>
      <c r="W53" s="58" t="s">
        <v>244</v>
      </c>
      <c r="X53" s="58" t="s">
        <v>138</v>
      </c>
      <c r="Y53" s="48">
        <v>0.19472064393939392</v>
      </c>
      <c r="Z53" s="49">
        <v>3.1155303030303028</v>
      </c>
      <c r="AA53" s="49">
        <v>37.386363636363633</v>
      </c>
    </row>
    <row r="54" spans="1:27" x14ac:dyDescent="0.2">
      <c r="A54" s="67"/>
      <c r="B54" s="68"/>
      <c r="C54" s="69"/>
      <c r="D54" s="70"/>
      <c r="E54" s="71"/>
      <c r="F54" s="72"/>
      <c r="G54" s="72"/>
      <c r="H54" s="72"/>
      <c r="I54" s="73"/>
      <c r="J54" s="72"/>
      <c r="K54" s="66"/>
    </row>
    <row r="55" spans="1:27" x14ac:dyDescent="0.2">
      <c r="A55" s="67"/>
      <c r="B55" s="68"/>
      <c r="C55" s="69"/>
      <c r="D55" s="70"/>
      <c r="E55" s="71"/>
      <c r="F55" s="72"/>
      <c r="G55" s="72"/>
      <c r="H55" s="72"/>
      <c r="I55" s="73"/>
      <c r="J55" s="72"/>
      <c r="K55" s="66"/>
    </row>
  </sheetData>
  <mergeCells count="5">
    <mergeCell ref="A1:B1"/>
    <mergeCell ref="A2:B2"/>
    <mergeCell ref="E3:K3"/>
    <mergeCell ref="M3:S3"/>
    <mergeCell ref="U3:AA3"/>
  </mergeCells>
  <pageMargins left="0.7" right="0.7" top="0.75" bottom="0.75" header="0.3" footer="0.3"/>
  <pageSetup paperSize="5" scale="25" orientation="landscape"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5"/>
  <sheetViews>
    <sheetView workbookViewId="0"/>
  </sheetViews>
  <sheetFormatPr defaultRowHeight="15" x14ac:dyDescent="0.25"/>
  <cols>
    <col min="1" max="1" width="57.140625" bestFit="1" customWidth="1"/>
  </cols>
  <sheetData>
    <row r="1" spans="1:1" s="6" customFormat="1" ht="14.45" customHeight="1" x14ac:dyDescent="0.25">
      <c r="A1" s="29" t="s">
        <v>2</v>
      </c>
    </row>
    <row r="2" spans="1:1" s="6" customFormat="1" ht="15" customHeight="1" thickBot="1" x14ac:dyDescent="0.3">
      <c r="A2" s="30" t="s">
        <v>613</v>
      </c>
    </row>
    <row r="3" spans="1:1" s="6" customFormat="1" x14ac:dyDescent="0.25"/>
    <row r="4" spans="1:1" x14ac:dyDescent="0.25">
      <c r="A4" s="7" t="s">
        <v>611</v>
      </c>
    </row>
    <row r="5" spans="1:1" ht="75.75" customHeight="1" x14ac:dyDescent="0.25"/>
  </sheetData>
  <pageMargins left="0.7" right="0.7" top="0.75" bottom="0.75" header="0.3" footer="0.3"/>
  <pageSetup orientation="portrait" verticalDpi="0" r:id="rId1"/>
  <drawing r:id="rId2"/>
  <legacyDrawing r:id="rId3"/>
  <oleObjects>
    <mc:AlternateContent xmlns:mc="http://schemas.openxmlformats.org/markup-compatibility/2006">
      <mc:Choice Requires="x14">
        <oleObject progId="Worksheet" dvAspect="DVASPECT_ICON" shapeId="14337" r:id="rId4">
          <objectPr defaultSize="0" r:id="rId5">
            <anchor moveWithCells="1">
              <from>
                <xdr:col>0</xdr:col>
                <xdr:colOff>171450</xdr:colOff>
                <xdr:row>4</xdr:row>
                <xdr:rowOff>152400</xdr:rowOff>
              </from>
              <to>
                <xdr:col>0</xdr:col>
                <xdr:colOff>1085850</xdr:colOff>
                <xdr:row>4</xdr:row>
                <xdr:rowOff>838200</xdr:rowOff>
              </to>
            </anchor>
          </objectPr>
        </oleObject>
      </mc:Choice>
      <mc:Fallback>
        <oleObject progId="Worksheet" dvAspect="DVASPECT_ICON" shapeId="1433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Vendor Information</vt:lpstr>
      <vt:lpstr>Market Basket - Meats</vt:lpstr>
      <vt:lpstr>Market Basket - Packaged Food</vt:lpstr>
      <vt:lpstr>Catalogs</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Kim (OMB)</dc:creator>
  <cp:lastModifiedBy>Jacobs, Madonna (OMB)</cp:lastModifiedBy>
  <cp:lastPrinted>2015-03-17T16:20:21Z</cp:lastPrinted>
  <dcterms:created xsi:type="dcterms:W3CDTF">2014-01-27T17:47:29Z</dcterms:created>
  <dcterms:modified xsi:type="dcterms:W3CDTF">2017-01-19T18:25:29Z</dcterms:modified>
</cp:coreProperties>
</file>