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86" activeTab="3"/>
  </bookViews>
  <sheets>
    <sheet name="Instructions" sheetId="1" r:id="rId1"/>
    <sheet name="Vendor Information" sheetId="2" r:id="rId2"/>
    <sheet name="DHSS Approved Brands" sheetId="3" r:id="rId3"/>
    <sheet name="DHSS Pricing" sheetId="4" r:id="rId4"/>
  </sheets>
  <definedNames/>
  <calcPr fullCalcOnLoad="1"/>
</workbook>
</file>

<file path=xl/sharedStrings.xml><?xml version="1.0" encoding="utf-8"?>
<sst xmlns="http://schemas.openxmlformats.org/spreadsheetml/2006/main" count="834" uniqueCount="606">
  <si>
    <t>ITEM #</t>
  </si>
  <si>
    <t>ITEM DESCRIPTION</t>
  </si>
  <si>
    <t>APPROVED BRAND</t>
  </si>
  <si>
    <t>PACK SIZE</t>
  </si>
  <si>
    <t>PRODUCT CODE</t>
  </si>
  <si>
    <t>SPECIFICATIONS</t>
  </si>
  <si>
    <t>CONTRACT QUANT.</t>
  </si>
  <si>
    <t>CASE/PACK SIZE</t>
  </si>
  <si>
    <t>PROD. CODE</t>
  </si>
  <si>
    <t>UNIT PRICE</t>
  </si>
  <si>
    <t>GREENVIEW</t>
  </si>
  <si>
    <t>**1</t>
  </si>
  <si>
    <t>BEEF CUBES</t>
  </si>
  <si>
    <t>**3</t>
  </si>
  <si>
    <t>**4</t>
  </si>
  <si>
    <t>**5</t>
  </si>
  <si>
    <t>**6</t>
  </si>
  <si>
    <t>**7</t>
  </si>
  <si>
    <t>**8</t>
  </si>
  <si>
    <t>**9</t>
  </si>
  <si>
    <t>**11</t>
  </si>
  <si>
    <t>**13</t>
  </si>
  <si>
    <t>**14</t>
  </si>
  <si>
    <t>PERDUE</t>
  </si>
  <si>
    <t>JENNIE-O</t>
  </si>
  <si>
    <t>CAROLINA</t>
  </si>
  <si>
    <t>**19</t>
  </si>
  <si>
    <t>TURKEY HAM</t>
  </si>
  <si>
    <t>**20</t>
  </si>
  <si>
    <t>**21</t>
  </si>
  <si>
    <t>**22</t>
  </si>
  <si>
    <t>Ship samples to:</t>
  </si>
  <si>
    <t>Smyrna, DE 19977</t>
  </si>
  <si>
    <t>Bid/Contract #</t>
  </si>
  <si>
    <t>Vendor Name, contact person, and telephone #</t>
  </si>
  <si>
    <t>Manufacturer Product Specification Sheet Including:</t>
  </si>
  <si>
    <t>Product Name</t>
  </si>
  <si>
    <t>Brand Name</t>
  </si>
  <si>
    <t>Product Code</t>
  </si>
  <si>
    <t>Unit/Pack size</t>
  </si>
  <si>
    <t>Nutritional Information</t>
  </si>
  <si>
    <t>10#</t>
  </si>
  <si>
    <t>6/5#</t>
  </si>
  <si>
    <t>2/10#</t>
  </si>
  <si>
    <t>2/5#</t>
  </si>
  <si>
    <t>4/5#</t>
  </si>
  <si>
    <t>2/7#</t>
  </si>
  <si>
    <t>2/6-8#</t>
  </si>
  <si>
    <t>BRAND/ PACKER NAME</t>
  </si>
  <si>
    <t>HAM</t>
  </si>
  <si>
    <t>UNIT OF MEASURE</t>
  </si>
  <si>
    <t>**10</t>
  </si>
  <si>
    <t>GREAT LAKES</t>
  </si>
  <si>
    <t>30/1#</t>
  </si>
  <si>
    <t>BONGARD</t>
  </si>
  <si>
    <t>OASIS</t>
  </si>
  <si>
    <t>CAN CONTRACTOR PROVIDE DELIVERY WITHIN 72 HOURS OF ORDER PLACEMENT?</t>
  </si>
  <si>
    <t>CAN CONTRACTOR PROVIDE MENU AND RECIPE SUPPORT? (See page 37 of ITB)</t>
  </si>
  <si>
    <t>Delaware Hospital for the Chornically Ill</t>
  </si>
  <si>
    <t>Attn: Teresa Gedney, Samples</t>
  </si>
  <si>
    <t>100 Sunnyside Road</t>
  </si>
  <si>
    <t>**2</t>
  </si>
  <si>
    <t>30#</t>
  </si>
  <si>
    <t>**16</t>
  </si>
  <si>
    <t>**18</t>
  </si>
  <si>
    <t>4/10#</t>
  </si>
  <si>
    <t>TOP (INSIDE ROUND)</t>
  </si>
  <si>
    <t>HEARTLAND</t>
  </si>
  <si>
    <t>3PC/CS</t>
  </si>
  <si>
    <t>CORNED BEEF ROUND</t>
  </si>
  <si>
    <t>BEEF INTERNATIONAL</t>
  </si>
  <si>
    <t>2/8#</t>
  </si>
  <si>
    <t>CHIPPED BEEF FRIZZLING</t>
  </si>
  <si>
    <t>BEEF INTERNATION</t>
  </si>
  <si>
    <t>8/3#</t>
  </si>
  <si>
    <t>STEAK BEEF, CHIPPED</t>
  </si>
  <si>
    <t>DEVAULT</t>
  </si>
  <si>
    <t>QUAKER MAID</t>
  </si>
  <si>
    <t>KESSLER</t>
  </si>
  <si>
    <t>BOARDWALK BRAND</t>
  </si>
  <si>
    <t>GROUND BEEF</t>
  </si>
  <si>
    <t>FIREVR</t>
  </si>
  <si>
    <t>GROUND BEEF PATTIES</t>
  </si>
  <si>
    <t>SYS CLS</t>
  </si>
  <si>
    <t>20#</t>
  </si>
  <si>
    <t>LEE/COOKS</t>
  </si>
  <si>
    <t>BEEF PATTY CHARBROILED</t>
  </si>
  <si>
    <t>PIERRE</t>
  </si>
  <si>
    <t>15#</t>
  </si>
  <si>
    <t>SSI</t>
  </si>
  <si>
    <t>182/3OZ</t>
  </si>
  <si>
    <t>BEEF RIB PATTY</t>
  </si>
  <si>
    <t>BEEF STRIPS</t>
  </si>
  <si>
    <t>PEPPER STEAK</t>
  </si>
  <si>
    <t>**12</t>
  </si>
  <si>
    <t>COUNTRY FRIED STEAK FRITTERS</t>
  </si>
  <si>
    <t>SYS IMP</t>
  </si>
  <si>
    <t>ITALIAN MEATBALLS</t>
  </si>
  <si>
    <t>MAMMA MIA</t>
  </si>
  <si>
    <t>ITALIAN MEATBALLS PRECOOKED</t>
  </si>
  <si>
    <t>BUONO VITA</t>
  </si>
  <si>
    <t>**15</t>
  </si>
  <si>
    <t>BEEF DELI STYLE ROUND</t>
  </si>
  <si>
    <t>BEEF FAJITA STRIPS</t>
  </si>
  <si>
    <t>CASASOL</t>
  </si>
  <si>
    <t>**17</t>
  </si>
  <si>
    <t>BEEF LIVER</t>
  </si>
  <si>
    <t>MAID RITE</t>
  </si>
  <si>
    <t>BEEF STEAK RIBEYE</t>
  </si>
  <si>
    <t>BEEF BRISKET</t>
  </si>
  <si>
    <t>GARDEN VEGETABLE PATTY</t>
  </si>
  <si>
    <t>MORNSTAR</t>
  </si>
  <si>
    <t>10.5#</t>
  </si>
  <si>
    <t>GROUND VEAL PATTY UNBREADED</t>
  </si>
  <si>
    <t>AREZZIO</t>
  </si>
  <si>
    <t>PURE GROUND VEAL</t>
  </si>
  <si>
    <t>**23</t>
  </si>
  <si>
    <t>PORK RIBBED SHAPED PATTY</t>
  </si>
  <si>
    <t>ADVANCE</t>
  </si>
  <si>
    <t>**24</t>
  </si>
  <si>
    <t>PORK CHOP BONELESS CENTER CUT</t>
  </si>
  <si>
    <t>**25</t>
  </si>
  <si>
    <t>PORK TENDERLOIN BONELESS TIED</t>
  </si>
  <si>
    <t>HATFIELD</t>
  </si>
  <si>
    <t>31#</t>
  </si>
  <si>
    <t>**26</t>
  </si>
  <si>
    <t>GROUND PORK</t>
  </si>
  <si>
    <t>GRANT</t>
  </si>
  <si>
    <t>4/40#</t>
  </si>
  <si>
    <t>**27</t>
  </si>
  <si>
    <t>PORK SAUSAGE LINK</t>
  </si>
  <si>
    <t>FARMLAND</t>
  </si>
  <si>
    <t>70247 135157</t>
  </si>
  <si>
    <t>**28</t>
  </si>
  <si>
    <t>PORK SAUSAGE PATTY</t>
  </si>
  <si>
    <t>**29</t>
  </si>
  <si>
    <t>PORK SAUSAGE PATTY PRECOOKED</t>
  </si>
  <si>
    <t>**30</t>
  </si>
  <si>
    <t>PORK SAUSAGE 1# ROLL</t>
  </si>
  <si>
    <t>**31</t>
  </si>
  <si>
    <t>**32</t>
  </si>
  <si>
    <t>PORK BBQ PULLED</t>
  </si>
  <si>
    <t>**33</t>
  </si>
  <si>
    <t>HAM FRESH BONLESS</t>
  </si>
  <si>
    <t>BBRL</t>
  </si>
  <si>
    <t>2/10-14#</t>
  </si>
  <si>
    <t>DAKOTA</t>
  </si>
  <si>
    <t>3/15#</t>
  </si>
  <si>
    <t>**34</t>
  </si>
  <si>
    <t>HAM COOKED DOMESTIC</t>
  </si>
  <si>
    <t>HORMEL</t>
  </si>
  <si>
    <t>2/13#</t>
  </si>
  <si>
    <t>3/11#</t>
  </si>
  <si>
    <t>**35</t>
  </si>
  <si>
    <t>HAM COOKED IMPORTED</t>
  </si>
  <si>
    <t>70247 193820</t>
  </si>
  <si>
    <t>**36</t>
  </si>
  <si>
    <t>HOT HAM CAPPICOLLA</t>
  </si>
  <si>
    <t>BERKS</t>
  </si>
  <si>
    <t>2/4.5#</t>
  </si>
  <si>
    <t>9#</t>
  </si>
  <si>
    <t>**37</t>
  </si>
  <si>
    <t>HAM PEPPERED</t>
  </si>
  <si>
    <t>2/6#</t>
  </si>
  <si>
    <t>**38</t>
  </si>
  <si>
    <t>BONELESS SMOKED HAM BRT</t>
  </si>
  <si>
    <t>BBRLCLS</t>
  </si>
  <si>
    <t>1/14-19#</t>
  </si>
  <si>
    <t>2-6#</t>
  </si>
  <si>
    <t>**39</t>
  </si>
  <si>
    <t>BREAKFAST HAM PATTY PRECOOKED</t>
  </si>
  <si>
    <t>ARMOUR</t>
  </si>
  <si>
    <t>**40</t>
  </si>
  <si>
    <t>SCRAPPLE, PORK</t>
  </si>
  <si>
    <t>GREENSBORO</t>
  </si>
  <si>
    <t>KIRBY &amp; HOLLOWAY</t>
  </si>
  <si>
    <t>**41</t>
  </si>
  <si>
    <t>SCRAPPLE, BEEF</t>
  </si>
  <si>
    <t>KIRNY &amp; HOLLOWAY</t>
  </si>
  <si>
    <t>**42</t>
  </si>
  <si>
    <t>BACON #1 QUALITY</t>
  </si>
  <si>
    <t>GWALTNEY</t>
  </si>
  <si>
    <t>**43</t>
  </si>
  <si>
    <t>TURKEY THIGH BONELESS</t>
  </si>
  <si>
    <t>MICHIGAN TURKEY</t>
  </si>
  <si>
    <t>**44</t>
  </si>
  <si>
    <t>**45</t>
  </si>
  <si>
    <t>TURKEY ROAST RAW</t>
  </si>
  <si>
    <t>**46</t>
  </si>
  <si>
    <t>TURKEY PURE GROUND</t>
  </si>
  <si>
    <t>**47</t>
  </si>
  <si>
    <t>TURKEY BURGER</t>
  </si>
  <si>
    <t>**48</t>
  </si>
  <si>
    <t>TURKEY BREAST OVEN ROASTED</t>
  </si>
  <si>
    <t>**49</t>
  </si>
  <si>
    <t>GOURMET TURKEY BREAST</t>
  </si>
  <si>
    <t>HARVEST</t>
  </si>
  <si>
    <t>314 &amp; 317</t>
  </si>
  <si>
    <t>JUST PERFECT</t>
  </si>
  <si>
    <t>2/9#</t>
  </si>
  <si>
    <t>**50</t>
  </si>
  <si>
    <t>DICED TURKEY HAM</t>
  </si>
  <si>
    <t>**51</t>
  </si>
  <si>
    <t>CORN DOG, TURKEY</t>
  </si>
  <si>
    <t>12#</t>
  </si>
  <si>
    <t>**52</t>
  </si>
  <si>
    <t>HOT SAUSAGE ALL BEEF</t>
  </si>
  <si>
    <t>**53</t>
  </si>
  <si>
    <t>ITALIAN SAUSAGE MILD</t>
  </si>
  <si>
    <t>**54</t>
  </si>
  <si>
    <t>SAUSAGE LINK</t>
  </si>
  <si>
    <t>SYS CLS/Northside</t>
  </si>
  <si>
    <t>160/1 OZ</t>
  </si>
  <si>
    <t>**55</t>
  </si>
  <si>
    <t>SAUSAGE KIELBASA, POLISH</t>
  </si>
  <si>
    <t>NICKS-PRECOOKED #1 CHOICE</t>
  </si>
  <si>
    <t>**56</t>
  </si>
  <si>
    <t>BOLOGNA, ALL BEEF</t>
  </si>
  <si>
    <t>BERKS 1ST CHOICE</t>
  </si>
  <si>
    <t>HATFIELD 2ND CHOICE</t>
  </si>
  <si>
    <t>**57</t>
  </si>
  <si>
    <t>LIVERWURST</t>
  </si>
  <si>
    <t>3/4#</t>
  </si>
  <si>
    <t>3/5#</t>
  </si>
  <si>
    <t>**58</t>
  </si>
  <si>
    <t>FRANKFURTERS, ALL BEEF</t>
  </si>
  <si>
    <t>**59</t>
  </si>
  <si>
    <t>GENOA SALAMI</t>
  </si>
  <si>
    <t>3/6-8#</t>
  </si>
  <si>
    <t>**60</t>
  </si>
  <si>
    <t>SALAMI, COOKED</t>
  </si>
  <si>
    <t>2/9-11#</t>
  </si>
  <si>
    <t>**61</t>
  </si>
  <si>
    <t>DELI CHICKEN MEAT</t>
  </si>
  <si>
    <t>GEORGES</t>
  </si>
  <si>
    <t>**62</t>
  </si>
  <si>
    <t>HEALTHY CHOICE DELI MEAT</t>
  </si>
  <si>
    <t>HEALTHY CHOICE</t>
  </si>
  <si>
    <t>12/10.5OZ</t>
  </si>
  <si>
    <t>**63</t>
  </si>
  <si>
    <t>CHICKEN BREAST SPLIT 4 OZ</t>
  </si>
  <si>
    <t>SYS CLS/Pilgrims Pride</t>
  </si>
  <si>
    <t>**64</t>
  </si>
  <si>
    <t>CHICKEN BREAST SPLIT 6 OZ</t>
  </si>
  <si>
    <t>48/6 OZ</t>
  </si>
  <si>
    <t>**65</t>
  </si>
  <si>
    <t>CHICKEN PATTY BREADED</t>
  </si>
  <si>
    <t>GOLDKIST</t>
  </si>
  <si>
    <t>**66</t>
  </si>
  <si>
    <t>CHICKEN BREAST NUGGETS</t>
  </si>
  <si>
    <t>TYSON</t>
  </si>
  <si>
    <t>11#</t>
  </si>
  <si>
    <t>2373-928</t>
  </si>
  <si>
    <t>SWEET G</t>
  </si>
  <si>
    <t>**67</t>
  </si>
  <si>
    <t>WHOLE CHICKEN LEGS NO BACK</t>
  </si>
  <si>
    <t>22#</t>
  </si>
  <si>
    <t>3825-928</t>
  </si>
  <si>
    <t>19#</t>
  </si>
  <si>
    <t>**68</t>
  </si>
  <si>
    <t>CHICKEN TENDERLOINS</t>
  </si>
  <si>
    <t>2473-928</t>
  </si>
  <si>
    <t>4/3#</t>
  </si>
  <si>
    <t>**69</t>
  </si>
  <si>
    <t>CHICKEN STRIPS FAJITA</t>
  </si>
  <si>
    <t>SILVER MEDAL</t>
  </si>
  <si>
    <t>11609-506</t>
  </si>
  <si>
    <t>**70</t>
  </si>
  <si>
    <t>CHICKEN PIECES BREADED</t>
  </si>
  <si>
    <t>18#</t>
  </si>
  <si>
    <t>**71</t>
  </si>
  <si>
    <t>CHICKEN DICED</t>
  </si>
  <si>
    <t>**72</t>
  </si>
  <si>
    <t>CHICKEN STEAK</t>
  </si>
  <si>
    <t>SHIPON'S</t>
  </si>
  <si>
    <t>**73</t>
  </si>
  <si>
    <t>CHICKEN BREAST HALF</t>
  </si>
  <si>
    <t>27#</t>
  </si>
  <si>
    <t>48/4.9OZ</t>
  </si>
  <si>
    <t>**74</t>
  </si>
  <si>
    <t>CHICKEN BREAST MESQUITE</t>
  </si>
  <si>
    <t>**75</t>
  </si>
  <si>
    <t>OLEO</t>
  </si>
  <si>
    <t>WHLFCLS</t>
  </si>
  <si>
    <t>24#</t>
  </si>
  <si>
    <t>HONEYBROOK</t>
  </si>
  <si>
    <t>**76</t>
  </si>
  <si>
    <t>MARGARINE SALTED</t>
  </si>
  <si>
    <t>**77</t>
  </si>
  <si>
    <t>MARGARINE UNSALTED</t>
  </si>
  <si>
    <t>**78</t>
  </si>
  <si>
    <t>MARGARINE WHIPPED</t>
  </si>
  <si>
    <t>SHREDDS</t>
  </si>
  <si>
    <t>**79</t>
  </si>
  <si>
    <t>EGGS LIQUID</t>
  </si>
  <si>
    <t>GLENVIEW FARMS - DEB EL FOODS</t>
  </si>
  <si>
    <t>NEWBURG/GOLDEN EGG</t>
  </si>
  <si>
    <t>PAPPETTI</t>
  </si>
  <si>
    <t>**80</t>
  </si>
  <si>
    <t>EGGS MEDIUM</t>
  </si>
  <si>
    <t>**81</t>
  </si>
  <si>
    <t>EGGS LARGE</t>
  </si>
  <si>
    <t>**82</t>
  </si>
  <si>
    <t>CHEESE AMERICAN YELLOW LOAF</t>
  </si>
  <si>
    <t>PACKER</t>
  </si>
  <si>
    <t>**83</t>
  </si>
  <si>
    <t>CHEESE AMERICAN WHITE SLICED</t>
  </si>
  <si>
    <t>**84</t>
  </si>
  <si>
    <t>CHEESE AMERICAN YELLOW SLICED</t>
  </si>
  <si>
    <t>**85</t>
  </si>
  <si>
    <t>CHEESE PROVOLONE BULK</t>
  </si>
  <si>
    <t>3/12#</t>
  </si>
  <si>
    <t>**86</t>
  </si>
  <si>
    <t>CHEESE SWISS SLICED</t>
  </si>
  <si>
    <t>BBRLIMP</t>
  </si>
  <si>
    <t>8/1.5#</t>
  </si>
  <si>
    <t>8/1.25#</t>
  </si>
  <si>
    <t>**87</t>
  </si>
  <si>
    <t>CHEESE MOZARELLA SHREDDED</t>
  </si>
  <si>
    <t>LAUBSCHER</t>
  </si>
  <si>
    <t>**88</t>
  </si>
  <si>
    <t>CHEESE CHEDDAR BLOCK</t>
  </si>
  <si>
    <t>43#</t>
  </si>
  <si>
    <t>**89</t>
  </si>
  <si>
    <t>CHEDDAR CHEESE SHREDDED</t>
  </si>
  <si>
    <t>**90</t>
  </si>
  <si>
    <t>FISH STICKS BREADED</t>
  </si>
  <si>
    <t>TRIDENT</t>
  </si>
  <si>
    <t>NATIONAL</t>
  </si>
  <si>
    <t>**91</t>
  </si>
  <si>
    <t>FISH FILLET FOUNDER</t>
  </si>
  <si>
    <t>HOLLAND</t>
  </si>
  <si>
    <t>**92</t>
  </si>
  <si>
    <t>FISH COD LEMON PEPPER</t>
  </si>
  <si>
    <t>PORTPRM</t>
  </si>
  <si>
    <t>FISHERY</t>
  </si>
  <si>
    <t>**93</t>
  </si>
  <si>
    <t>BATTER DIPPED FISH</t>
  </si>
  <si>
    <t>VIKING</t>
  </si>
  <si>
    <t>**94</t>
  </si>
  <si>
    <t>FISH NUGGETS</t>
  </si>
  <si>
    <t>ICELANDIC</t>
  </si>
  <si>
    <t>MIDSHIP</t>
  </si>
  <si>
    <t>**95</t>
  </si>
  <si>
    <t>FISH POLLOCK</t>
  </si>
  <si>
    <t>**96</t>
  </si>
  <si>
    <t>FISH POLLOCK OVEN CRUNCH</t>
  </si>
  <si>
    <t>**97</t>
  </si>
  <si>
    <t>FISH TALAPIA FILET</t>
  </si>
  <si>
    <t>TRANS GLOBAL</t>
  </si>
  <si>
    <t>**98</t>
  </si>
  <si>
    <t>SHRIMP WHT P&amp;D RAW TAIL OFF</t>
  </si>
  <si>
    <t>NEPTUNE</t>
  </si>
  <si>
    <t>**99</t>
  </si>
  <si>
    <t>SHRIMP PIECES FOR SALAD</t>
  </si>
  <si>
    <t>**100</t>
  </si>
  <si>
    <t>SHRIMP BREADED</t>
  </si>
  <si>
    <t>PORTBY</t>
  </si>
  <si>
    <t>7/1#</t>
  </si>
  <si>
    <t>**101</t>
  </si>
  <si>
    <t>IMITATION CRAB MEAT</t>
  </si>
  <si>
    <t>6/2.5#</t>
  </si>
  <si>
    <t>REEL DEAL</t>
  </si>
  <si>
    <t>12/2.5#</t>
  </si>
  <si>
    <t>**102</t>
  </si>
  <si>
    <t>FRESH CLAM STRIPS</t>
  </si>
  <si>
    <t>APPROVED BRANDS LIST</t>
  </si>
  <si>
    <t>AREZZIO/FIORUCCI</t>
  </si>
  <si>
    <r>
      <t xml:space="preserve">TURKEY BACON - </t>
    </r>
    <r>
      <rPr>
        <sz val="10"/>
        <color indexed="8"/>
        <rFont val="Calibri"/>
        <family val="2"/>
      </rPr>
      <t>95%  FAT FREE - 300 SLICES PER CASE NATURAL SMOKED FLAVOR - JENNIE-O OR APPROVED EQUAL</t>
    </r>
  </si>
  <si>
    <t>ITEM#</t>
  </si>
  <si>
    <r>
      <t xml:space="preserve">TOP (INSIDE ROUND) - </t>
    </r>
    <r>
      <rPr>
        <sz val="10"/>
        <rFont val="Calibri"/>
        <family val="2"/>
      </rPr>
      <t>EQUAL TO USDA SELECT OR HIGHER. FROZEN ONLY. NO RUMP OR SHANK. IND. WRAPPED IN POLYETHELENE BAGS, SOCKINETTE, OR SEALED CARTONS. SURFACE FAT NOT TO EXCEED 1/2"</t>
    </r>
  </si>
  <si>
    <r>
      <t xml:space="preserve">CORNED BEEF ROUND - </t>
    </r>
    <r>
      <rPr>
        <sz val="10"/>
        <rFont val="Calibri"/>
        <family val="2"/>
      </rPr>
      <t>EQUAL TO USDA SELECT OR HIGHER IMP#608. BONELESS. EXTERNAL FAT TRIMMED TO 1/2" MAXIMUM ON ANY SURFACE. BRISKET NOT IMMERSED IN BRINE AFTER CURING. IND. WRAPPED IN POLYETHELENE BAGS OR STOCKINETTE.</t>
    </r>
  </si>
  <si>
    <r>
      <t xml:space="preserve">BEEF CUBES (FOR STEWING) - </t>
    </r>
    <r>
      <rPr>
        <sz val="10"/>
        <rFont val="Calibri"/>
        <family val="2"/>
      </rPr>
      <t>EQUAL TO USDA SELECT OR HIGHER. IMP#135A. FROZEN ONLY 3/4" - 1.5" CUBES. FAT TRIMMED LEAN (NOT TO EXCEED 20%), ALL GRISTLE AND CONNECTIVE TISSUE REMOVED, TO BE UNIFORM IN SIZE AND SHAPE. 10 LB. PLOYETHELENE BAGS, CRYOVAC OR SEALED CARTON.</t>
    </r>
  </si>
  <si>
    <r>
      <t xml:space="preserve">CHIPPED BEEF FRIZZLING - </t>
    </r>
    <r>
      <rPr>
        <sz val="10"/>
        <rFont val="Calibri"/>
        <family val="2"/>
      </rPr>
      <t>PACKERS TOP QUALITY. TRIMMED, SLICED THIN AND CURED INSIDE ROUND OF KNUCKLES. FRESH OR FROZEN (SPECIFY WHEN ORDERING) 3-5# BOX.</t>
    </r>
  </si>
  <si>
    <r>
      <t xml:space="preserve">STEAK BEEF CHIPPED 3 OZ. - </t>
    </r>
    <r>
      <rPr>
        <sz val="10"/>
        <rFont val="Calibri"/>
        <family val="2"/>
      </rPr>
      <t xml:space="preserve">NO ADDED SOLUTIONS OR EXTENDERS. 95% LEAN. </t>
    </r>
  </si>
  <si>
    <r>
      <t xml:space="preserve">GROUND BEEF (MUST BE LABELED AS SUCH) - </t>
    </r>
    <r>
      <rPr>
        <sz val="10"/>
        <rFont val="Calibri"/>
        <family val="2"/>
      </rPr>
      <t>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</si>
  <si>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10"/>
        <rFont val="Calibri"/>
        <family val="2"/>
      </rPr>
      <t xml:space="preserve">IMP#136 (FINAL GROUND TO GO THROUGH 1/8" PLATE). SHALL CONSIST OF FRESH AND/OR FROZEN BEEF, FAT CONTENT TO BE WITHIN 15-20%. NO HEART OR ESOPHAGUS (WEASAND), SHALL NOT CONTAIN ADDED WATER, BINDERS, OR EXTENDERS. FROZEN ONLY. 10# POLYETHELENE BAGS OR CELLULOSE TUBES. </t>
    </r>
  </si>
  <si>
    <r>
      <t xml:space="preserve">BEEF PATTY CHARBROILED 3 OZ. - </t>
    </r>
    <r>
      <rPr>
        <sz val="10"/>
        <rFont val="Calibri"/>
        <family val="2"/>
      </rPr>
      <t>PRE COOKED. 80/3 OZ/CS (15#) OR 53/3 OZ/CS (10#)</t>
    </r>
  </si>
  <si>
    <r>
      <t xml:space="preserve">BEEF RIB PATTY 3 OZ. - </t>
    </r>
    <r>
      <rPr>
        <sz val="10"/>
        <rFont val="Calibri"/>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</si>
  <si>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10"/>
        <rFont val="Calibri"/>
        <family val="2"/>
      </rPr>
      <t>USDA SELECT OR BETTER. 1/2" X 1/2" X 2". PLAIN WITH NO ADDED SPICES OR FLAVORINGS. FROZEN ONLY. 10# BOX.</t>
    </r>
  </si>
  <si>
    <r>
      <t xml:space="preserve">PEPPER STEAK 4 OZ. - </t>
    </r>
    <r>
      <rPr>
        <sz val="10"/>
        <rFont val="Calibri"/>
        <family val="2"/>
      </rPr>
      <t>SHALL CONSIST OF FRESH AND/OR FROZEN BEEF, NOT MORE THAN 20% FAT CONTENT. SHALL NOT CONTAIN ADDED WATER, BINDERS, OR EXTENDERS. CHOPPED DEHYDRATED RED AND GREEN PEPPERS, MILD SEASONING. FROZEN ONLY. SEPERATED LAYERS IN 5-10# PLOYETHELENE BOX.</t>
    </r>
  </si>
  <si>
    <r>
      <t xml:space="preserve">COUNTRY FRIED STEAK FRITTERS 4 OZ. - </t>
    </r>
    <r>
      <rPr>
        <sz val="10"/>
        <rFont val="Calibri"/>
        <family val="2"/>
      </rPr>
      <t>FROZEN ONLY. 10# CASE.</t>
    </r>
  </si>
  <si>
    <r>
      <t xml:space="preserve">ITALIAN MEATBALLS 1/2 OZ., 1 OZ., 2 OZ., OR 3 OZ. - </t>
    </r>
    <r>
      <rPr>
        <sz val="10"/>
        <rFont val="Calibri"/>
        <family val="2"/>
      </rPr>
      <t>NOT TO EXCEED 35% FAT CONTENT. SEASONED ACCORDING TO FEDERAL REGULATIONS. 10# BOX. (SPECIFY SIZE WHEN ORDERING)</t>
    </r>
  </si>
  <si>
    <r>
      <t xml:space="preserve">ITALIAN MEATBALLS PRE-COOKED - 1/2 OZ., 1 OZ., 2 OZ., OR 3 OZ. - </t>
    </r>
    <r>
      <rPr>
        <sz val="10"/>
        <rFont val="Calibri"/>
        <family val="2"/>
      </rPr>
      <t>FROZEN ONLY 2/5# CASE</t>
    </r>
  </si>
  <si>
    <r>
      <t xml:space="preserve">BEEF DELI STYLE TO ROUND - </t>
    </r>
    <r>
      <rPr>
        <sz val="10"/>
        <rFont val="Calibri"/>
        <family val="2"/>
      </rPr>
      <t>IMP#623. COOKED. SHOULD NOT CONTAIN ADDED WATER, BINDERS, OR EXTENDERS. SEPERATED LAYERS IN A 5-10# BOX.</t>
    </r>
  </si>
  <si>
    <r>
      <t xml:space="preserve">BEEF FAJITA STRIPS - </t>
    </r>
    <r>
      <rPr>
        <sz val="10"/>
        <rFont val="Calibri"/>
        <family val="2"/>
      </rPr>
      <t>PRE-COOKED MARINATED</t>
    </r>
  </si>
  <si>
    <r>
      <t xml:space="preserve">BEEF LIVER 4 OZ. - </t>
    </r>
    <r>
      <rPr>
        <sz val="10"/>
        <rFont val="Calibri"/>
        <family val="2"/>
      </rPr>
      <t>IQF 40# CASE</t>
    </r>
  </si>
  <si>
    <r>
      <t xml:space="preserve">BEEF STEAK RIBEYE 6 OZ. - IQF. </t>
    </r>
    <r>
      <rPr>
        <sz val="10"/>
        <rFont val="Calibri"/>
        <family val="2"/>
      </rPr>
      <t xml:space="preserve">EQUAL TO USDA SELECT OR HIGHER. NO SOLUTIONS OR MARINATING. 30/CASE </t>
    </r>
  </si>
  <si>
    <r>
      <t xml:space="preserve">BEEF BRISKET - </t>
    </r>
    <r>
      <rPr>
        <sz val="10"/>
        <rFont val="Calibri"/>
        <family val="2"/>
      </rPr>
      <t>PULLED WITH SEASONING 2/5LB</t>
    </r>
  </si>
  <si>
    <r>
      <t xml:space="preserve"> GARDEN VEGETABLE PATTY 3.5 OZ. - </t>
    </r>
    <r>
      <rPr>
        <sz val="10"/>
        <rFont val="Calibri"/>
        <family val="2"/>
      </rPr>
      <t xml:space="preserve"> FROZEN ONLY. 48 PER CASE.</t>
    </r>
  </si>
  <si>
    <r>
      <t xml:space="preserve">FRANK-ALL BEEF FOOTLONG - </t>
    </r>
    <r>
      <rPr>
        <sz val="10"/>
        <color indexed="8"/>
        <rFont val="Calibri"/>
        <family val="2"/>
      </rPr>
      <t xml:space="preserve"> 5X1 ALL BEEF, EXTRA LEAN BEEF 5 TO A LB, 12 INCHES - HORMEL OR APPROVED EQUAL</t>
    </r>
  </si>
  <si>
    <r>
      <t xml:space="preserve">GROUND VEAL PATTY UNBREADED  3-4OZ. - </t>
    </r>
    <r>
      <rPr>
        <sz val="10"/>
        <rFont val="Calibri"/>
        <family val="2"/>
      </rPr>
      <t>IMP#1396A. VEAL, BEEF FAT ADDED, NOT TO EXCEED 30% FAT. HYDROLYZED PLANT PROTEIN CAN BE ADDED FOR FLAVORING. FROZEN ONLY. SEPARATE LAYERS IN 5-10# BOX.</t>
    </r>
  </si>
  <si>
    <r>
      <t xml:space="preserve">GROUND VEAL PATTY BREADED 4OZ. - </t>
    </r>
    <r>
      <rPr>
        <sz val="10"/>
        <rFont val="Calibri"/>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</si>
  <si>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10"/>
        <rFont val="Calibri"/>
        <family val="2"/>
      </rPr>
      <t>FULLY COOKED, SEASONING ADDED. GROUND PORK SHAPED LIKE SPARE RIB RACK. 10# BOX.</t>
    </r>
  </si>
  <si>
    <r>
      <t>PORK CHOP BONELESS CENTER CUT 4 OZ. -</t>
    </r>
    <r>
      <rPr>
        <sz val="10"/>
        <rFont val="Calibri"/>
        <family val="2"/>
      </rPr>
      <t>IMP#1412B. NO ADDED SOLUTIONS OR EXTENDER. 40 PER CASE.</t>
    </r>
  </si>
  <si>
    <r>
      <t xml:space="preserve">PORK TENDERLOIN BONELESS TIED - </t>
    </r>
    <r>
      <rPr>
        <sz val="10"/>
        <rFont val="Calibri"/>
        <family val="2"/>
      </rPr>
      <t>IMP 1413A. NO ADDED SOLUTIONS OR EXTENDERS. 10# BOX.</t>
    </r>
  </si>
  <si>
    <r>
      <t xml:space="preserve">GROUND PORK FROZEN - </t>
    </r>
    <r>
      <rPr>
        <sz val="10"/>
        <rFont val="Calibri"/>
        <family val="2"/>
      </rPr>
      <t>IMP#1496. FROM SKINNED AND DEFATTED BONELESS PORK, GROUND TWICE. NOT TO EXCEED 30% FAT CONTENT. NO ADDED WATER, BINDERS, OR EXTENDERS. FROZEN ONLY. 10# POLYETHELENE BAGS.</t>
    </r>
  </si>
  <si>
    <r>
      <t xml:space="preserve">PORK SAUSAGE LINK 8/LB. - </t>
    </r>
    <r>
      <rPr>
        <sz val="10"/>
        <rFont val="Calibri"/>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</si>
  <si>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10"/>
        <rFont val="Calibri"/>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</si>
  <si>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10"/>
        <rFont val="Calibri"/>
        <family val="2"/>
      </rPr>
      <t>FROZEN ONLY. 10# BOX.</t>
    </r>
  </si>
  <si>
    <r>
      <t xml:space="preserve">PORK SAUSAGE 1# ROLL - </t>
    </r>
    <r>
      <rPr>
        <sz val="10"/>
        <rFont val="Calibri"/>
        <family val="2"/>
      </rPr>
      <t>IMP#802. NO FILLERS OR EXTENDERS. FRESH OR FROZEN.</t>
    </r>
  </si>
  <si>
    <r>
      <t xml:space="preserve">PORK SAUSAGE BULK - </t>
    </r>
    <r>
      <rPr>
        <sz val="10"/>
        <rFont val="Calibri"/>
        <family val="2"/>
      </rPr>
      <t>IMP#802 PREPARED WITH FRESH PORK AND MAY BE SEASONED WITH CONDIMENT SUBSTANCES, AS PERMITTED. CONTAINS NOT MORE THAN 50% FAT, WATER NOT TO EXCEED 3%, NO VARIETY MEAT.10# BAG</t>
    </r>
  </si>
  <si>
    <r>
      <t xml:space="preserve">PORK BBQ PULLED </t>
    </r>
    <r>
      <rPr>
        <sz val="10"/>
        <rFont val="Calibri"/>
        <family val="2"/>
      </rPr>
      <t>- IN SAUCE, COOKED 2/5#</t>
    </r>
  </si>
  <si>
    <r>
      <t xml:space="preserve">HAM FRESH BONELESS 15LB. AVG - </t>
    </r>
    <r>
      <rPr>
        <sz val="10"/>
        <rFont val="Calibri"/>
        <family val="2"/>
      </rPr>
      <t>IMP#402C. SKINNED AND DEFATTED, COMPLETELY BONELESS, ROLLED AND TIED FIRMLY. NO BONES OR SKIN INCLUDED. FAT COVER NOT TO EXCEED 1/2". IND. WRAPPED IN POLYETHELENE BAGS, CRYOVAC, OR SEALED CARTONS.</t>
    </r>
  </si>
  <si>
    <r>
      <t xml:space="preserve">HAM COOKED DOMESTIC - </t>
    </r>
    <r>
      <rPr>
        <sz val="10"/>
        <rFont val="Calibri"/>
        <family val="2"/>
      </rPr>
      <t>WATER ADDED, FRESH ONLY. COOKED, CURED AND BONELESS. DEFATTED WHOLE HAM, NO SPLITS. NOT TO EXCEED 5% GELATIN. ADDED INGREDIENTS NOT TO EXCEED 10% 10-12# NET WEIGHT EACH OR 6 PER CASE.</t>
    </r>
  </si>
  <si>
    <r>
      <t xml:space="preserve">HAM COOKED IMPORTED - </t>
    </r>
    <r>
      <rPr>
        <sz val="10"/>
        <rFont val="Calibri"/>
        <family val="2"/>
      </rPr>
      <t>WATER ADDED, FRESH ONLY. COOKED, CURED AND BONELESS. DEFATTED WHOLE HAM, NOT SPLITS. NOT TO EXCEED 5% GELATIN. ADDED INGREDIENTS NOT TO EXCEED 10%. 10-12# NET WEIGHT EACH OR 6 EPR CASE.</t>
    </r>
  </si>
  <si>
    <r>
      <t xml:space="preserve">HOT HAM CAPPICOLLA - </t>
    </r>
    <r>
      <rPr>
        <sz val="10"/>
        <rFont val="Calibri"/>
        <family val="2"/>
      </rPr>
      <t>NOT MORE THAN 10% WATER ADDED. 95% FAT FREE. 4-5# PIECES. CRYOVAC.</t>
    </r>
  </si>
  <si>
    <r>
      <t xml:space="preserve">HAM PEPPERED - </t>
    </r>
    <r>
      <rPr>
        <sz val="10"/>
        <rFont val="Calibri"/>
        <family val="2"/>
      </rPr>
      <t>IMP#511 10-12#</t>
    </r>
  </si>
  <si>
    <r>
      <t xml:space="preserve">BONELESS SMOKED HAM BRT - </t>
    </r>
    <r>
      <rPr>
        <sz val="10"/>
        <rFont val="Calibri"/>
        <family val="2"/>
      </rPr>
      <t>IMP 511 10-12#</t>
    </r>
  </si>
  <si>
    <r>
      <t xml:space="preserve">BREAKFAST HAM PTTY PRE-COOKED 1.5OZ. - </t>
    </r>
    <r>
      <rPr>
        <sz val="10"/>
        <rFont val="Calibri"/>
        <family val="2"/>
      </rPr>
      <t>FROZEN 10# CASE</t>
    </r>
  </si>
  <si>
    <r>
      <t xml:space="preserve">SCRAPPLE PORK - </t>
    </r>
    <r>
      <rPr>
        <sz val="10"/>
        <rFont val="Calibri"/>
        <family val="2"/>
      </rPr>
      <t>40% MINIMUM MEAT OR MEAT BY-PRODUCTS. FRESH ONLY. 4/2# PIECES PER BOX.</t>
    </r>
  </si>
  <si>
    <r>
      <t xml:space="preserve">SCRAPPLE BEEF - </t>
    </r>
    <r>
      <rPr>
        <sz val="10"/>
        <rFont val="Calibri"/>
        <family val="2"/>
      </rPr>
      <t>40% MINIMUM MEAT OR MEAT BY-PRODUCTS. FROZEN ONLY. 1#PKG. #16# BOX.</t>
    </r>
  </si>
  <si>
    <r>
      <t>BACON #1 QUALITY -</t>
    </r>
    <r>
      <rPr>
        <sz val="10"/>
        <rFont val="Calibri"/>
        <family val="2"/>
      </rPr>
      <t xml:space="preserve"> IMP#539. LAYOUT PACKAGE ONLY. 18-22 SLICES PER LB.</t>
    </r>
  </si>
  <si>
    <r>
      <t xml:space="preserve">TURKEY THIGH BONELESS - </t>
    </r>
    <r>
      <rPr>
        <sz val="10"/>
        <rFont val="Calibri"/>
        <family val="2"/>
      </rPr>
      <t>NOT MECHANICALLY SPERATED TURKEY. NO ADDED SOLUTIONS OR INGREDIENTS. 10# BOX.</t>
    </r>
  </si>
  <si>
    <r>
      <t xml:space="preserve">TURKEY HAM - </t>
    </r>
    <r>
      <rPr>
        <sz val="10"/>
        <rFont val="Calibri"/>
        <family val="2"/>
      </rPr>
      <t>USDA INSPECTED, FRESH TRIMMED TURKEY THIGH MEAT, SMOKED AND FULLY COOKED. NO BINDERS, FILLERS, OR EXTENDERS TO BE ADDED. 7-10# PIECE. 2-4 PIECE PER CARTON.</t>
    </r>
  </si>
  <si>
    <r>
      <t xml:space="preserve">TURKEY ROAST RAW - </t>
    </r>
    <r>
      <rPr>
        <sz val="10"/>
        <rFont val="Calibri"/>
        <family val="2"/>
      </rPr>
      <t>RAW, BONELESS, LIGHT AND DARK MEAT. NO FILLERS, SALT OR SEASONING. FRESH OR FROZEN 6-8# PIECES.</t>
    </r>
  </si>
  <si>
    <r>
      <t xml:space="preserve">TURKEY PURE GROUND - </t>
    </r>
    <r>
      <rPr>
        <sz val="10"/>
        <rFont val="Calibri"/>
        <family val="2"/>
      </rPr>
      <t>SHALL CONSIST OF LIGHT AND DARK MEAT OF FRESH TURKEY ONLY WITHOUT SEASONING. SHALL NOT CONTAIN ADDED WATER, BINDERS, OR EXTENDERS. ALL SKIN, CARTILAGE AND TRIMBLE FATS REMOVED AND EXCLUDED PRIOR TO GRINDING. NO MECHANICALLY SEPERATED TURKEY OR CHIKEN. FROZEN ONLY. 10# POLYETHELENE OR CRYOVAC BAGS.</t>
    </r>
  </si>
  <si>
    <r>
      <t xml:space="preserve">TURKEY BURGER 4 OZ </t>
    </r>
    <r>
      <rPr>
        <sz val="10"/>
        <rFont val="Calibri"/>
        <family val="2"/>
      </rPr>
      <t>- GROUND 40/4OZ PER CASE</t>
    </r>
  </si>
  <si>
    <r>
      <t xml:space="preserve">TURKEY BREAST OVEN ROASTED - </t>
    </r>
    <r>
      <rPr>
        <sz val="10"/>
        <rFont val="Calibri"/>
        <family val="2"/>
      </rPr>
      <t>BONELESS. FROZEN ONLY.</t>
    </r>
  </si>
  <si>
    <r>
      <t xml:space="preserve">GOURMET TURKEY BREAST - </t>
    </r>
    <r>
      <rPr>
        <sz val="10"/>
        <rFont val="Calibri"/>
        <family val="2"/>
      </rPr>
      <t>BROWNED IN HOT VEGETABLE OIL, TRIMMED FAT SKIN AND GRISSLE. NO BINDERS OR EXTENDERS. NATURAL JUICES ONLY. 7-9#</t>
    </r>
  </si>
  <si>
    <r>
      <t xml:space="preserve">DICED TURKEY HAM - </t>
    </r>
    <r>
      <rPr>
        <sz val="10"/>
        <rFont val="Calibri"/>
        <family val="2"/>
      </rPr>
      <t>NO MECHAICALLY SEPERATED TURKEY. 10# BOX.</t>
    </r>
  </si>
  <si>
    <r>
      <t xml:space="preserve">CORN DOG, TURKEY 4 OZ. </t>
    </r>
    <r>
      <rPr>
        <sz val="10"/>
        <rFont val="Calibri"/>
        <family val="2"/>
      </rPr>
      <t>- 48/4OZ PER CASE</t>
    </r>
  </si>
  <si>
    <r>
      <t xml:space="preserve">HOT SAUSAGE ALL BEEF - </t>
    </r>
    <r>
      <rPr>
        <sz val="10"/>
        <rFont val="Calibri"/>
        <family val="2"/>
      </rPr>
      <t>IMP#811. FROZEN</t>
    </r>
  </si>
  <si>
    <r>
      <t xml:space="preserve">ITALIAN SAUSAGE MILD - </t>
    </r>
    <r>
      <rPr>
        <sz val="10"/>
        <rFont val="Calibri"/>
        <family val="2"/>
      </rPr>
      <t>LINK STYLE. PREPARED WITH FRESH PORK. FAT CONTENT NOT TO EXCEED 35%. NO BINDERS OR EXTENDERS. WATER CONTENT NOT TO EXCEED 3%. FRESH OR FROZEN ONLY (TO BE SPECIFIED WHEN ORDERING). 10# BOX.</t>
    </r>
  </si>
  <si>
    <r>
      <t xml:space="preserve">SAUSAGE LINK - </t>
    </r>
    <r>
      <rPr>
        <sz val="10"/>
        <rFont val="Calibri"/>
        <family val="2"/>
      </rPr>
      <t>IMP#817. PREPARED WITH FRESH PORK. SKINLESS NO CASING. FAT CONTENT NOT TO EXCEED 35%. NO BINDERS OR EXTENDERS. WATER CONTENT NOT TO EXCEED 3%. 16 LINK PER LB. #10 BOX.</t>
    </r>
  </si>
  <si>
    <r>
      <t xml:space="preserve">SAUSAGE KIELBASA POLISH 4OZ. LINKS - </t>
    </r>
    <r>
      <rPr>
        <sz val="10"/>
        <rFont val="Calibri"/>
        <family val="2"/>
      </rPr>
      <t xml:space="preserve"> FRESH OR FROZEN. 10# PKG.</t>
    </r>
  </si>
  <si>
    <r>
      <t xml:space="preserve">BOLOGNA ALL BEEF - </t>
    </r>
    <r>
      <rPr>
        <sz val="10"/>
        <rFont val="Calibri"/>
        <family val="2"/>
      </rPr>
      <t>IMP#801. USDA INSPECTED BEEF AND PORK, PROCESSED, SPICED AND BLENDED. 30% MAXIMUM FAT CONTENT, ARTIFICIAL CASING. NO VARIETY MEATS, CEREALS, DRY MILK OR HEART MEAT. NOT TO EXCEED 15% POULTRY. NO MECHANICALLY SEPERATED TURKEY OT CHICKEN. FRESH OR FROZEN (TO BE SPECIFIED WHEN ORDERING). 8-11# PIECE</t>
    </r>
  </si>
  <si>
    <r>
      <t xml:space="preserve">LIVERWURST - </t>
    </r>
    <r>
      <rPr>
        <sz val="10"/>
        <rFont val="Calibri"/>
        <family val="2"/>
      </rPr>
      <t>IMP#803. FRESH 3/6# ROLL PER CASE</t>
    </r>
  </si>
  <si>
    <r>
      <t xml:space="preserve">FRANKFURTERS ALL BEEF - </t>
    </r>
    <r>
      <rPr>
        <sz val="10"/>
        <rFont val="Calibri"/>
        <family val="2"/>
      </rPr>
      <t>IMP#804. SKNILESS BEEF, WATER, CORN SYRUP SOLIDS, SALT, SEASONING, SPICES, SODIUM ERYTHROBATE AND SODIUM NITRATE. FRESH OR FROZEN. 8-10/LB. 6 OR 10# BOX</t>
    </r>
  </si>
  <si>
    <r>
      <t xml:space="preserve">GENOA SALAMI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</si>
  <si>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SALAMI COOKED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</si>
  <si>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DELI CHICKEN MEAT - </t>
    </r>
    <r>
      <rPr>
        <sz val="10"/>
        <rFont val="Calibri"/>
        <family val="2"/>
      </rPr>
      <t>FULLY COOKED. PULLED NATURALLY PROPORATION. NO MECHANICALLY SEPERATED CHICKEN.</t>
    </r>
  </si>
  <si>
    <r>
      <t xml:space="preserve">HEALTHY CHOICE DELI MEAT - </t>
    </r>
    <r>
      <rPr>
        <sz val="10"/>
        <rFont val="Calibri"/>
        <family val="2"/>
      </rPr>
      <t>BREAST. PREMIUM QUALITY. FULLY COOKED. FAT FREE.</t>
    </r>
  </si>
  <si>
    <r>
      <t xml:space="preserve">CHICKEN BREAST SPLIT 4OZ. - </t>
    </r>
    <r>
      <rPr>
        <sz val="10"/>
        <rFont val="Calibri"/>
        <family val="2"/>
      </rPr>
      <t xml:space="preserve">USDA GRADE A. BONELESS, SKINLESS TRIMMED, SPLIT NOT QUARTERED. IQF. SPECIFY SIZE WHEN ORDERING. 15-20#/BAG - 2 BAGS PER CASE </t>
    </r>
  </si>
  <si>
    <r>
      <t xml:space="preserve">CHICKEN BREAST SPLIT 6 OZ. - </t>
    </r>
    <r>
      <rPr>
        <sz val="10"/>
        <rFont val="Calibri"/>
        <family val="2"/>
      </rPr>
      <t>USDA GRADE A. BONELESS, SKINLESS, TRIMMED AND SPLIT. IQF. 15-20#/BAG - 2 BAGS PER CASE.</t>
    </r>
  </si>
  <si>
    <r>
      <t xml:space="preserve">CHICKEN PATTY BREADED 3 OZ. - </t>
    </r>
    <r>
      <rPr>
        <sz val="10"/>
        <rFont val="Calibri"/>
        <family val="2"/>
      </rPr>
      <t>WHITE MEAT ONLY. FULLY COOKED. FROZEN</t>
    </r>
  </si>
  <si>
    <r>
      <t xml:space="preserve">CHICKEN BREAST NUGGETS - </t>
    </r>
    <r>
      <rPr>
        <sz val="10"/>
        <rFont val="Calibri"/>
        <family val="2"/>
      </rPr>
      <t>BATTERED. FROZEN</t>
    </r>
  </si>
  <si>
    <r>
      <t xml:space="preserve">WHOLE CHICKEN LEGS NO BACK 6-7OZ. - </t>
    </r>
    <r>
      <rPr>
        <sz val="10"/>
        <rFont val="Calibri"/>
        <family val="2"/>
      </rPr>
      <t>GRADE A. IQF.</t>
    </r>
  </si>
  <si>
    <r>
      <t xml:space="preserve">CHICKEN TENDERLOINS - </t>
    </r>
    <r>
      <rPr>
        <sz val="10"/>
        <rFont val="Calibri"/>
        <family val="2"/>
      </rPr>
      <t>MUST BE BAKEABLE ONLY</t>
    </r>
  </si>
  <si>
    <r>
      <t xml:space="preserve">CHICKEN STRIPS FAJITA - </t>
    </r>
    <r>
      <rPr>
        <sz val="10"/>
        <rFont val="Calibri"/>
        <family val="2"/>
      </rPr>
      <t>MARINATED. PRE-COOKED.</t>
    </r>
  </si>
  <si>
    <r>
      <t xml:space="preserve">CHICKEN PIECES BREADED - </t>
    </r>
    <r>
      <rPr>
        <sz val="10"/>
        <rFont val="Calibri"/>
        <family val="2"/>
      </rPr>
      <t>FULLY COOKED CHICKEN FRYER PIECES. BAKEABLE ONLY. OVEN READY.</t>
    </r>
  </si>
  <si>
    <r>
      <t xml:space="preserve">CHICKEN DICED - </t>
    </r>
    <r>
      <rPr>
        <sz val="10"/>
        <rFont val="Calibri"/>
        <family val="2"/>
      </rPr>
      <t>WHITE MEAT ONLY. COOKED AND UNMARINATED. NO BONES OR CARTILAGE. 1/2" PIECES. 10# BOX.</t>
    </r>
  </si>
  <si>
    <r>
      <t xml:space="preserve">CHICKEN STEAK 3 OZ. - </t>
    </r>
    <r>
      <rPr>
        <sz val="10"/>
        <rFont val="Calibri"/>
        <family val="2"/>
      </rPr>
      <t>PHILLY STYLE MARINATED CHICKEN BREAST (MARINATING WILL CONTAIN SALT). BREAKAWAY STYLE THINLY SLICED FROM USDA MEAT. 64/PKG. 12# BOX.</t>
    </r>
  </si>
  <si>
    <r>
      <t xml:space="preserve">CHICKEN BREAST HALF - </t>
    </r>
    <r>
      <rPr>
        <sz val="10"/>
        <rFont val="Calibri"/>
        <family val="2"/>
      </rPr>
      <t>GRADE A. FROZEN. 21# CASE</t>
    </r>
  </si>
  <si>
    <r>
      <t xml:space="preserve">OLEO - </t>
    </r>
    <r>
      <rPr>
        <sz val="10"/>
        <rFont val="Calibri"/>
        <family val="2"/>
      </rPr>
      <t>US GRADE A. FORTIFIED, ALL VEGETABLE. LOW SALT. 12# PER CASE</t>
    </r>
  </si>
  <si>
    <r>
      <t xml:space="preserve">MARGARINE SALTED - </t>
    </r>
    <r>
      <rPr>
        <sz val="10"/>
        <rFont val="Calibri"/>
        <family val="2"/>
      </rPr>
      <t>NO ANIMAL FAT. MUST CONTAIN 80% REFINED FOOD FAT, VEGETABLE OILS, SOYBEAN, COTTONSEED, CORN AND PEANUT. 17-18% SKIM MILK. 30/1#/CASE</t>
    </r>
  </si>
  <si>
    <r>
      <t xml:space="preserve">MARGARINE UNSALTED - </t>
    </r>
    <r>
      <rPr>
        <sz val="10"/>
        <rFont val="Calibri"/>
        <family val="2"/>
      </rPr>
      <t>MUST CONTAIN 80% REFINED FOOD FAT, VEGETABLE OILS, SOYBEAN, COTTONSEED, CORN AND PEANUT. 17-18% SKIM MILK. 30/1#/CASE</t>
    </r>
  </si>
  <si>
    <r>
      <t xml:space="preserve">MARGARINE WHIPPED - </t>
    </r>
    <r>
      <rPr>
        <sz val="10"/>
        <rFont val="Calibri"/>
        <family val="2"/>
      </rPr>
      <t>COUNTRY CROCK. 900 SERV/CASE. 5G EACH OR 10# CASE.</t>
    </r>
  </si>
  <si>
    <r>
      <t xml:space="preserve">EGGS LIQUID - </t>
    </r>
    <r>
      <rPr>
        <sz val="10"/>
        <rFont val="Calibri"/>
        <family val="2"/>
      </rPr>
      <t>USDA INSPECTED, PASTEURIZED. WHOLE GUARANTEED SALMONELLA FREE. NOT MORE THAN 0.5% MOM-SODIUM PHOPHATE ADDED TO PRESERVE COLOR. NO MILK PRODUCTS. LIQUID EGGS ONLY. FROZEN ONLY. CONTAINER SEALED AND WAXED. 5# EACH.6 CONTAINERS PER CASE.</t>
    </r>
  </si>
  <si>
    <r>
      <t xml:space="preserve">EGGS MEDIUM - </t>
    </r>
    <r>
      <rPr>
        <sz val="10"/>
        <rFont val="Calibri"/>
        <family val="2"/>
      </rPr>
      <t>US GRADE A. 60% GRADE AA. NET WEIGHT: 40# PER 30 DOZ/CS OR #22 PER 15 DOZ/CS</t>
    </r>
  </si>
  <si>
    <r>
      <t xml:space="preserve">EGGS LARGE - </t>
    </r>
    <r>
      <rPr>
        <sz val="10"/>
        <rFont val="Calibri"/>
        <family val="2"/>
      </rPr>
      <t>US GRADE A. 60% GRADE AA. NET WEIGHT: 40# PER 30 DOZ/CS OR #22 PER 15 DOZ/CS</t>
    </r>
  </si>
  <si>
    <r>
      <t xml:space="preserve">CHEESE AMERICAN YELLOW LOAF - </t>
    </r>
    <r>
      <rPr>
        <sz val="10"/>
        <rFont val="Calibri"/>
        <family val="2"/>
      </rPr>
      <t>PROCESSED. FRESH 5# LOAF.</t>
    </r>
  </si>
  <si>
    <r>
      <t xml:space="preserve">CHEESE AMERICA WHITE SLICED - </t>
    </r>
    <r>
      <rPr>
        <sz val="10"/>
        <rFont val="Calibri"/>
        <family val="2"/>
      </rPr>
      <t>160 COUNT</t>
    </r>
  </si>
  <si>
    <r>
      <t xml:space="preserve">CHEESE AMERICA YELLOW SLICED - </t>
    </r>
    <r>
      <rPr>
        <sz val="10"/>
        <rFont val="Calibri"/>
        <family val="2"/>
      </rPr>
      <t>160 COUNT</t>
    </r>
  </si>
  <si>
    <r>
      <t xml:space="preserve">CHEESE PROVOLONE BULK - </t>
    </r>
    <r>
      <rPr>
        <sz val="10"/>
        <rFont val="Calibri"/>
        <family val="2"/>
      </rPr>
      <t>RINDLESS. FRESH ONLY. 10-12#</t>
    </r>
  </si>
  <si>
    <r>
      <t xml:space="preserve">CHEESE SWISS SLICED - </t>
    </r>
    <r>
      <rPr>
        <sz val="10"/>
        <rFont val="Calibri"/>
        <family val="2"/>
      </rPr>
      <t>9/1.5#</t>
    </r>
  </si>
  <si>
    <r>
      <t xml:space="preserve">CHEESE MOZZARELLA SHREDDED - </t>
    </r>
    <r>
      <rPr>
        <sz val="10"/>
        <rFont val="Calibri"/>
        <family val="2"/>
      </rPr>
      <t>50% WHOLE ILK, 50% SKIM MILK. 10% PROVOLONE CHEESE, 5% ROMANO CHEESE, 5% PARMESAN CHEESE.</t>
    </r>
  </si>
  <si>
    <r>
      <t xml:space="preserve">CHEESE CHEDDAR BLOCK - </t>
    </r>
    <r>
      <rPr>
        <sz val="10"/>
        <rFont val="Calibri"/>
        <family val="2"/>
      </rPr>
      <t>YELLOW 40# BLOCK</t>
    </r>
  </si>
  <si>
    <r>
      <t xml:space="preserve">CHEDDAR CHEESE SHREDDED - </t>
    </r>
    <r>
      <rPr>
        <sz val="10"/>
        <rFont val="Calibri"/>
        <family val="2"/>
      </rPr>
      <t>YELLOW</t>
    </r>
  </si>
  <si>
    <r>
      <t xml:space="preserve">FISH STICKS BREADED  1OZ. - </t>
    </r>
    <r>
      <rPr>
        <sz val="10"/>
        <rFont val="Calibri"/>
        <family val="2"/>
      </rPr>
      <t>USDA INSPECTED. GRADE A AND MUST BE LABELED SO OR CERTIFICATE. PRE-COOKED. MINCED NOT ACCEPTABLE. SPECIFY SPECIES AT TIME OF BIDDING (POLLOCK, COD, HADDOCK, WHITING). FROZEN ONLY. 6-10# BOX.</t>
    </r>
  </si>
  <si>
    <r>
      <t xml:space="preserve">FISH FILET FLOUNDER 4 OZ. - </t>
    </r>
    <r>
      <rPr>
        <sz val="10"/>
        <rFont val="Calibri"/>
        <family val="2"/>
      </rPr>
      <t>USDA INSPECTED. GRADE A AND MUST BE LABELED SO OR CERTIFICATE. UNBREADED. NOT COOKED. NATURAL FILET, MINCED NOT ACCEPTABLE. WHITE SKIN ONLY. FROZEN ONLY. 24-40/CASE.</t>
    </r>
  </si>
  <si>
    <r>
      <t xml:space="preserve">FISH COD LEMON PEPPER 4.5OZ. - </t>
    </r>
    <r>
      <rPr>
        <sz val="10"/>
        <rFont val="Calibri"/>
        <family val="2"/>
      </rPr>
      <t>FROZEN ONLY. 10#</t>
    </r>
  </si>
  <si>
    <r>
      <t xml:space="preserve">BATTER DIPPED FISH 2-4OZ. - </t>
    </r>
    <r>
      <rPr>
        <sz val="10"/>
        <rFont val="Calibri"/>
        <family val="2"/>
      </rPr>
      <t>USDA INSPECTED. GRADE A AND MUST BE LABELED SO OR CERIFICATE.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</si>
  <si>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10"/>
        <rFont val="Calibri"/>
        <family val="2"/>
      </rPr>
      <t>GRADE A PACKER. COD, WHITING SHAPED INTO NUGGETS. OVEN READY. FROZEN. CHILD NUTRITION LABEL. 10# BOX.</t>
    </r>
  </si>
  <si>
    <r>
      <t xml:space="preserve">FISH POLLOCK 4 OZ. - </t>
    </r>
    <r>
      <rPr>
        <sz val="10"/>
        <rFont val="Calibri"/>
        <family val="2"/>
      </rPr>
      <t>FORMED, NON-BREADED. MINCED NOT ACCEPTABLE. FROZEN</t>
    </r>
  </si>
  <si>
    <r>
      <t xml:space="preserve">FISH POLLOCK OVEN CRUNCH 4 OZ. - </t>
    </r>
    <r>
      <rPr>
        <sz val="10"/>
        <rFont val="Calibri"/>
        <family val="2"/>
      </rPr>
      <t>PRE-COOKED, SQUARE, BREADED. FROZEN. 10 #</t>
    </r>
  </si>
  <si>
    <r>
      <t xml:space="preserve">FISH TALAPIA FILET 3-5OZ. </t>
    </r>
    <r>
      <rPr>
        <sz val="10"/>
        <rFont val="Calibri"/>
        <family val="2"/>
      </rPr>
      <t>- PRE-COOKED, NON-BREADED, IQF, 10#</t>
    </r>
  </si>
  <si>
    <r>
      <t xml:space="preserve">SHRIMP WHT P&amp;D RAW TAIL OFF - </t>
    </r>
    <r>
      <rPr>
        <sz val="10"/>
        <rFont val="Calibri"/>
        <family val="2"/>
      </rPr>
      <t>FROZEN. 71-90 CT. 4/2.5#/CS</t>
    </r>
  </si>
  <si>
    <r>
      <t xml:space="preserve">SHRIMP PIECES FOR SALAD - </t>
    </r>
    <r>
      <rPr>
        <sz val="10"/>
        <rFont val="Calibri"/>
        <family val="2"/>
      </rPr>
      <t>US OR FOREIGN. TITI MEAT. PEELED AND DEVEINED. FROZEN ONLY. 3-5# BLOCK</t>
    </r>
  </si>
  <si>
    <r>
      <t xml:space="preserve">SHRIMP </t>
    </r>
    <r>
      <rPr>
        <sz val="10"/>
        <rFont val="Calibri"/>
        <family val="2"/>
      </rPr>
      <t>- BREADED, CHICKEN FRIED 7/1# CASE</t>
    </r>
  </si>
  <si>
    <r>
      <t xml:space="preserve">IMITATION CRAB MEAT - </t>
    </r>
    <r>
      <rPr>
        <sz val="10"/>
        <rFont val="Calibri"/>
        <family val="2"/>
      </rPr>
      <t>USDA INSPECTED. SALAD STYLE OR FLAKED IMITATION. BLENDED POLLOCK WITH SNOW CRAB MEAT AND CRAB FLAVORING. MUST NOT CONTAIN MSG. READY CUT PIECES. FROZEN. 6/5# OR 21/2# BAG. 30# CASE.</t>
    </r>
  </si>
  <si>
    <r>
      <t xml:space="preserve">FRESH CLAM STRIPS - </t>
    </r>
    <r>
      <rPr>
        <sz val="10"/>
        <rFont val="Calibri"/>
        <family val="2"/>
      </rPr>
      <t>NORTH ATLANTIC SURF CLAMS. SLICED, BREADED AND BLANCHED. FROZEN ONLY. 6# BULK PACK</t>
    </r>
  </si>
  <si>
    <r>
      <rPr>
        <b/>
        <sz val="10"/>
        <color indexed="8"/>
        <rFont val="Calibri"/>
        <family val="2"/>
      </rPr>
      <t xml:space="preserve">FISH FILLET FLOUNDER - </t>
    </r>
    <r>
      <rPr>
        <sz val="10"/>
        <color indexed="8"/>
        <rFont val="Calibri"/>
        <family val="2"/>
      </rPr>
      <t>6 OZ. USDA INSPECTED, GRADE A AND MUST BE LABELED SO OR CERTIFICATE. UNBREADED NOT COOKED. NATUREAL FILLET. MINCED NOT ACCEPTABLE. WHITE SKIN ONLY. FROZEN ONLY.</t>
    </r>
  </si>
  <si>
    <t>BEEF</t>
  </si>
  <si>
    <t>VEAL</t>
  </si>
  <si>
    <t>PORK</t>
  </si>
  <si>
    <t>BREAKFAST MEALS</t>
  </si>
  <si>
    <t>TURKEY</t>
  </si>
  <si>
    <t>SAUSAGE</t>
  </si>
  <si>
    <t>LUNCHMEAT</t>
  </si>
  <si>
    <t>CHICKEN</t>
  </si>
  <si>
    <t>BUTTER/MARGARINE</t>
  </si>
  <si>
    <t>EGG/EGG PRODUCTS</t>
  </si>
  <si>
    <t>CHEESE</t>
  </si>
  <si>
    <t>FISH - SEAFOOD</t>
  </si>
  <si>
    <r>
      <t xml:space="preserve">*If no approved brand is listed for an item you intend to bid on, you must submit product label with bid at bid opening. </t>
    </r>
    <r>
      <rPr>
        <b/>
        <sz val="11"/>
        <color indexed="8"/>
        <rFont val="Calibri"/>
        <family val="2"/>
      </rPr>
      <t xml:space="preserve">Labels must be marked with the bidding vendors name and the corresponding item number. Failure to do this will result in disqualification for those items. </t>
    </r>
    <r>
      <rPr>
        <b/>
        <u val="single"/>
        <sz val="11"/>
        <color indexed="8"/>
        <rFont val="Calibri"/>
        <family val="2"/>
      </rPr>
      <t>If no label is received, the bid will be rejected for purposes of this contract.</t>
    </r>
  </si>
  <si>
    <t>VENDOR INFORMATION</t>
  </si>
  <si>
    <t xml:space="preserve">Vendor Name: </t>
  </si>
  <si>
    <t>Vendor Address:</t>
  </si>
  <si>
    <t>City, State, Zip Code:</t>
  </si>
  <si>
    <t>Contact Person:</t>
  </si>
  <si>
    <t>Phone number:</t>
  </si>
  <si>
    <t>Email:</t>
  </si>
  <si>
    <t>General Information and Instructions</t>
  </si>
  <si>
    <t>•</t>
  </si>
  <si>
    <t>YOUR PROPOSAL MUST BE SUBMITTED IN EXCEL FORMAT ON CD</t>
  </si>
  <si>
    <t>ONE (1) COMPLETE HARD COPY OF THIS APPENDIX A MUST ACCOMPANY YOUR BID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</si>
  <si>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</si>
  <si>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</si>
  <si>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</si>
  <si>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</si>
  <si>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</si>
  <si>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</si>
  <si>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SEE INDIVIDUAL TABS FOR ADDITIONAL INSTRUCTIONS.</t>
  </si>
  <si>
    <t>DHSS LOCATIONS</t>
  </si>
  <si>
    <t>Please respond to the questions below.</t>
  </si>
  <si>
    <t>Input Point of Contact information for this solicitation. Vendor name will copy over to each pricing tab.</t>
  </si>
  <si>
    <t>VENDOR NAME:</t>
  </si>
  <si>
    <t>DHSS PRICING</t>
  </si>
  <si>
    <t>DHSS APPROVED BRANDS</t>
  </si>
  <si>
    <t>3/10#</t>
  </si>
  <si>
    <t>KNAUSS</t>
  </si>
  <si>
    <t>80/3OZ</t>
  </si>
  <si>
    <t>BHB-NPM/BRIGGS</t>
  </si>
  <si>
    <t>SYS CLS/MAID RITE</t>
  </si>
  <si>
    <t>SYS IMP/ADVANCE</t>
  </si>
  <si>
    <t>CHEF ITAL/MAID RITE</t>
  </si>
  <si>
    <t>CASASOL/JOHN SOULES</t>
  </si>
  <si>
    <t>QUANTUM</t>
  </si>
  <si>
    <t>30/6OZ</t>
  </si>
  <si>
    <t>BBRL/NAT DEL</t>
  </si>
  <si>
    <t>3/5-8# AVG</t>
  </si>
  <si>
    <t>FRANK ALL BEEF FOOTLONG</t>
  </si>
  <si>
    <t>AREZZIO/ADVANCE</t>
  </si>
  <si>
    <t>SYS CLS/MAIDRITE</t>
  </si>
  <si>
    <t>SYS CLS/ROSE</t>
  </si>
  <si>
    <t>SMITHFIELD</t>
  </si>
  <si>
    <t>10/2#</t>
  </si>
  <si>
    <t>TURKEY BACON</t>
  </si>
  <si>
    <t>6/50CT</t>
  </si>
  <si>
    <t>SYS CLS/LEONS</t>
  </si>
  <si>
    <t>AREZZIO/FERRANTE</t>
  </si>
  <si>
    <t>48/4OZ</t>
  </si>
  <si>
    <t>SYS CLS/TYSON</t>
  </si>
  <si>
    <t>AREZZIO/FOREMOST</t>
  </si>
  <si>
    <t>MALONEY</t>
  </si>
  <si>
    <t>FISH FILLET FLOUNDER</t>
  </si>
  <si>
    <t>PORK SAUSAGE BULK</t>
  </si>
  <si>
    <t>**103</t>
  </si>
  <si>
    <t>**104</t>
  </si>
  <si>
    <t>**105</t>
  </si>
  <si>
    <r>
      <t xml:space="preserve">PORK CUBES 2" X 2" - </t>
    </r>
    <r>
      <rPr>
        <sz val="10"/>
        <rFont val="Calibri"/>
        <family val="2"/>
      </rPr>
      <t>IMP#824. 10# BOX.</t>
    </r>
  </si>
  <si>
    <t>PORK CUBES</t>
  </si>
  <si>
    <t>**</t>
  </si>
  <si>
    <t>1298-928</t>
  </si>
  <si>
    <t>SPARETIME</t>
  </si>
  <si>
    <r>
      <t xml:space="preserve">SOUTHWESTERN CHICKEN STRIPS - </t>
    </r>
    <r>
      <rPr>
        <sz val="10"/>
        <rFont val="Calibri"/>
        <family val="2"/>
      </rPr>
      <t>WHITE MEAT ONLY. SEASONED.</t>
    </r>
  </si>
  <si>
    <r>
      <t xml:space="preserve">CHICKEN CROQUETTE 1 1/2 -2OZ. - </t>
    </r>
    <r>
      <rPr>
        <sz val="10"/>
        <rFont val="Calibri"/>
        <family val="2"/>
      </rPr>
      <t>BREADED CHICKEN PIECES. FROZEN</t>
    </r>
  </si>
  <si>
    <r>
      <t xml:space="preserve">CHICKEN BREAST MESQUITE - </t>
    </r>
    <r>
      <rPr>
        <sz val="10"/>
        <rFont val="Calibri"/>
        <family val="2"/>
      </rPr>
      <t>GRILLED. FROZEN. 10# CASE</t>
    </r>
  </si>
  <si>
    <r>
      <t xml:space="preserve">BUTTER SALTED - </t>
    </r>
    <r>
      <rPr>
        <sz val="10"/>
        <rFont val="Calibri"/>
        <family val="2"/>
      </rPr>
      <t>MUST CONTAIN LESS THAN 70% MILK FAT. 36/1# CASE</t>
    </r>
  </si>
  <si>
    <t>DELIVERY DAYS:</t>
  </si>
  <si>
    <t>24541/1044445</t>
  </si>
  <si>
    <t>1171/3646425</t>
  </si>
  <si>
    <t>2434/7263595</t>
  </si>
  <si>
    <t>2289/364536</t>
  </si>
  <si>
    <t>870706, 2182277</t>
  </si>
  <si>
    <t>6175, 370422</t>
  </si>
  <si>
    <t>PC41240</t>
  </si>
  <si>
    <t>3154, 3703811</t>
  </si>
  <si>
    <t>3200, 3700345</t>
  </si>
  <si>
    <t>56847, 6304255</t>
  </si>
  <si>
    <t>NIC01240</t>
  </si>
  <si>
    <t>Sysco</t>
  </si>
  <si>
    <t>2.6# avg</t>
  </si>
  <si>
    <r>
      <t>Note to vendors - All samples must be received</t>
    </r>
    <r>
      <rPr>
        <b/>
        <sz val="11"/>
        <color indexed="30"/>
        <rFont val="Calibri"/>
        <family val="2"/>
      </rPr>
      <t xml:space="preserve"> in the original packaging/case pack</t>
    </r>
    <r>
      <rPr>
        <b/>
        <sz val="11"/>
        <color indexed="8"/>
        <rFont val="Calibri"/>
        <family val="2"/>
      </rPr>
      <t xml:space="preserve">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r>
  </si>
  <si>
    <t>State of Delaware, Government Support Services
Attn: Contracting, GSS12578-MEAT
100 Enterprise Place, Suite 4
Dover, DE 19904</t>
  </si>
  <si>
    <t>no longer approved.</t>
  </si>
  <si>
    <t>Maidrite</t>
  </si>
  <si>
    <t>160/3OZ</t>
  </si>
  <si>
    <t>Lee/Cooks</t>
  </si>
  <si>
    <t>3703903, 2544955</t>
  </si>
  <si>
    <t>70247, 141607, 1664994</t>
  </si>
  <si>
    <t>BUTTERBALL</t>
  </si>
  <si>
    <t>300/CS</t>
  </si>
  <si>
    <t>75761, 350001</t>
  </si>
  <si>
    <t>105/3CS</t>
  </si>
  <si>
    <t>CHICKEN CROQUETTE</t>
  </si>
  <si>
    <t>65029, 65022</t>
  </si>
  <si>
    <r>
      <t xml:space="preserve">5216030, </t>
    </r>
    <r>
      <rPr>
        <sz val="11"/>
        <rFont val="Calibri"/>
        <family val="2"/>
      </rPr>
      <t>3704443</t>
    </r>
  </si>
  <si>
    <r>
      <t xml:space="preserve">3702752, </t>
    </r>
    <r>
      <rPr>
        <sz val="11"/>
        <rFont val="Calibri"/>
        <family val="2"/>
      </rPr>
      <t>3702752</t>
    </r>
  </si>
  <si>
    <r>
      <t xml:space="preserve">97712, </t>
    </r>
    <r>
      <rPr>
        <sz val="11"/>
        <rFont val="Calibri"/>
        <family val="2"/>
      </rPr>
      <t>2339042, 470100</t>
    </r>
  </si>
  <si>
    <r>
      <t xml:space="preserve">3520, </t>
    </r>
    <r>
      <rPr>
        <sz val="11"/>
        <rFont val="Calibri"/>
        <family val="2"/>
      </rPr>
      <t>370384</t>
    </r>
  </si>
  <si>
    <r>
      <t xml:space="preserve">3703906, </t>
    </r>
    <r>
      <rPr>
        <sz val="11"/>
        <rFont val="Calibri"/>
        <family val="2"/>
      </rPr>
      <t>1838283</t>
    </r>
  </si>
  <si>
    <r>
      <t xml:space="preserve">370378, </t>
    </r>
    <r>
      <rPr>
        <sz val="11"/>
        <rFont val="Calibri"/>
        <family val="2"/>
      </rPr>
      <t>1062686</t>
    </r>
  </si>
  <si>
    <r>
      <t xml:space="preserve">2285, </t>
    </r>
    <r>
      <rPr>
        <sz val="11"/>
        <rFont val="Calibri"/>
        <family val="2"/>
      </rPr>
      <t>1355007</t>
    </r>
  </si>
  <si>
    <r>
      <t xml:space="preserve">2247, 364605, </t>
    </r>
    <r>
      <rPr>
        <sz val="11"/>
        <rFont val="Calibri"/>
        <family val="2"/>
      </rPr>
      <t>364611</t>
    </r>
  </si>
  <si>
    <r>
      <t xml:space="preserve">60606, </t>
    </r>
    <r>
      <rPr>
        <sz val="11"/>
        <rFont val="Calibri"/>
        <family val="2"/>
      </rPr>
      <t>2110898</t>
    </r>
  </si>
  <si>
    <r>
      <t xml:space="preserve">2229, 370020, </t>
    </r>
    <r>
      <rPr>
        <sz val="11"/>
        <rFont val="Calibri"/>
        <family val="2"/>
      </rPr>
      <t>1066588</t>
    </r>
  </si>
  <si>
    <r>
      <t xml:space="preserve">50076, </t>
    </r>
    <r>
      <rPr>
        <sz val="11"/>
        <rFont val="Calibri"/>
        <family val="2"/>
      </rPr>
      <t>352195</t>
    </r>
  </si>
  <si>
    <r>
      <t xml:space="preserve">1032465, </t>
    </r>
    <r>
      <rPr>
        <sz val="11"/>
        <rFont val="Calibri"/>
        <family val="2"/>
      </rPr>
      <t>350163</t>
    </r>
  </si>
  <si>
    <r>
      <t xml:space="preserve">350145, </t>
    </r>
    <r>
      <rPr>
        <sz val="11"/>
        <rFont val="Calibri"/>
        <family val="2"/>
      </rPr>
      <t>350028</t>
    </r>
  </si>
  <si>
    <r>
      <t xml:space="preserve">80196, </t>
    </r>
    <r>
      <rPr>
        <sz val="11"/>
        <rFont val="Calibri"/>
        <family val="2"/>
      </rPr>
      <t>350082</t>
    </r>
  </si>
  <si>
    <r>
      <t xml:space="preserve">75702, </t>
    </r>
    <r>
      <rPr>
        <sz val="11"/>
        <rFont val="Calibri"/>
        <family val="2"/>
      </rPr>
      <t>350028</t>
    </r>
  </si>
  <si>
    <r>
      <t xml:space="preserve">65901, </t>
    </r>
    <r>
      <rPr>
        <sz val="11"/>
        <rFont val="Calibri"/>
        <family val="2"/>
      </rPr>
      <t>2230795</t>
    </r>
  </si>
  <si>
    <r>
      <t xml:space="preserve">3521, 364620, </t>
    </r>
    <r>
      <rPr>
        <sz val="11"/>
        <rFont val="Calibri"/>
        <family val="2"/>
      </rPr>
      <t>3703875</t>
    </r>
  </si>
  <si>
    <r>
      <t xml:space="preserve">52303, </t>
    </r>
    <r>
      <rPr>
        <sz val="11"/>
        <rFont val="Calibri"/>
        <family val="2"/>
      </rPr>
      <t>1116995</t>
    </r>
  </si>
  <si>
    <r>
      <t xml:space="preserve">3170, </t>
    </r>
    <r>
      <rPr>
        <sz val="11"/>
        <rFont val="Calibri"/>
        <family val="2"/>
      </rPr>
      <t>1062462</t>
    </r>
  </si>
  <si>
    <r>
      <t xml:space="preserve">6611, </t>
    </r>
    <r>
      <rPr>
        <sz val="11"/>
        <rFont val="Calibri"/>
        <family val="2"/>
      </rPr>
      <t>8996936</t>
    </r>
  </si>
  <si>
    <r>
      <t xml:space="preserve">2429, </t>
    </r>
    <r>
      <rPr>
        <sz val="11"/>
        <rFont val="Calibri"/>
        <family val="2"/>
      </rPr>
      <t>336703</t>
    </r>
  </si>
  <si>
    <r>
      <t xml:space="preserve">1298-928, </t>
    </r>
    <r>
      <rPr>
        <sz val="11"/>
        <rFont val="Calibri"/>
        <family val="2"/>
      </rPr>
      <t>1017458</t>
    </r>
  </si>
  <si>
    <r>
      <t xml:space="preserve">429-928, </t>
    </r>
    <r>
      <rPr>
        <sz val="11"/>
        <rFont val="Calibri"/>
        <family val="2"/>
      </rPr>
      <t>2446300</t>
    </r>
  </si>
  <si>
    <r>
      <t xml:space="preserve">232062, </t>
    </r>
    <r>
      <rPr>
        <sz val="11"/>
        <rFont val="Calibri"/>
        <family val="2"/>
      </rPr>
      <t>232065</t>
    </r>
  </si>
  <si>
    <r>
      <t xml:space="preserve">11077, </t>
    </r>
    <r>
      <rPr>
        <sz val="11"/>
        <rFont val="Calibri"/>
        <family val="2"/>
      </rPr>
      <t>68551</t>
    </r>
  </si>
  <si>
    <r>
      <t xml:space="preserve">10906, </t>
    </r>
    <r>
      <rPr>
        <sz val="11"/>
        <rFont val="Calibri"/>
        <family val="2"/>
      </rPr>
      <t>5682289</t>
    </r>
  </si>
  <si>
    <r>
      <t xml:space="preserve">PROPOSALS MUST BE RECEIVED NO LATER THAN </t>
    </r>
    <r>
      <rPr>
        <sz val="12"/>
        <rFont val="Calibri"/>
        <family val="2"/>
      </rPr>
      <t>1:00 P.M. ON Wednesday, December 21, 2011 AT:</t>
    </r>
  </si>
  <si>
    <r>
      <t>The Department of Health and Social Service has evaluated and approved the following products on the following items. If bidding on an alternate brand, you must submit product label with all ingredients. If vendors submit samples, samples must be delivered by (</t>
    </r>
    <r>
      <rPr>
        <sz val="11"/>
        <color indexed="10"/>
        <rFont val="Calibri"/>
        <family val="2"/>
      </rPr>
      <t>12</t>
    </r>
    <r>
      <rPr>
        <sz val="11"/>
        <color indexed="10"/>
        <rFont val="Calibri"/>
        <family val="2"/>
      </rPr>
      <t>/21/11</t>
    </r>
    <r>
      <rPr>
        <sz val="11"/>
        <color theme="1"/>
        <rFont val="Calibri"/>
        <family val="2"/>
      </rPr>
      <t>) to address below. Please contact: Teresa Gedney at (302) 223-1073.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</si>
</sst>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b/>
      <sz val="11"/>
      <color indexed="8"/>
      <name val="Calibri"/>
      <family val="2"/>
    </font>
    <font>
      <sz val="11"/>
      <color indexed="10"/>
      <name val="Calibri"/>
      <family val="2"/>
    </font>
    <font>
      <b/>
      <u val="single"/>
      <sz val="11"/>
      <color indexed="8"/>
      <name val="Calibri"/>
      <family val="2"/>
    </font>
    <font>
      <b/>
      <sz val="10"/>
      <color indexed="8"/>
      <name val="Calibri"/>
      <family val="2"/>
    </font>
    <font>
      <sz val="10"/>
      <color indexed="8"/>
      <name val="Calibri"/>
      <family val="2"/>
    </font>
    <font>
      <sz val="10"/>
      <name val="Calibri"/>
      <family val="2"/>
    </font>
    <font>
      <sz val="10"/>
      <name val="Arial"/>
      <family val="2"/>
    </font>
    <font>
      <i/>
      <sz val="12"/>
      <name val="Arial Black"/>
      <family val="2"/>
    </font>
    <font>
      <b/>
      <sz val="11"/>
      <color indexed="30"/>
      <name val="Calibri"/>
      <family val="2"/>
    </font>
    <font>
      <sz val="11"/>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0"/>
      <name val="Calibri"/>
      <family val="2"/>
    </font>
    <font>
      <sz val="12"/>
      <color indexed="8"/>
      <name val="Calibri"/>
      <family val="2"/>
    </font>
    <font>
      <sz val="12"/>
      <color indexed="10"/>
      <name val="Calibri"/>
      <family val="2"/>
    </font>
    <font>
      <sz val="12"/>
      <color indexed="10"/>
      <name val="Arial"/>
      <family val="2"/>
    </font>
    <font>
      <b/>
      <sz val="11"/>
      <name val="Calibri"/>
      <family val="2"/>
    </font>
    <font>
      <sz val="12"/>
      <color indexed="8"/>
      <name val="Arial Black"/>
      <family val="2"/>
    </font>
    <font>
      <strike/>
      <sz val="11"/>
      <name val="Calibri"/>
      <family val="2"/>
    </font>
    <font>
      <b/>
      <sz val="12"/>
      <color indexed="10"/>
      <name val="Calibri"/>
      <family val="2"/>
    </font>
    <font>
      <b/>
      <sz val="11"/>
      <color indexed="10"/>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2"/>
      <color theme="1"/>
      <name val="Calibri"/>
      <family val="2"/>
    </font>
    <font>
      <sz val="12"/>
      <color rgb="FFFF0000"/>
      <name val="Calibri"/>
      <family val="2"/>
    </font>
    <font>
      <sz val="12"/>
      <color rgb="FFFF0000"/>
      <name val="Arial"/>
      <family val="2"/>
    </font>
    <font>
      <sz val="12"/>
      <color theme="1"/>
      <name val="Arial Black"/>
      <family val="2"/>
    </font>
    <font>
      <b/>
      <sz val="12"/>
      <color rgb="FFFF0000"/>
      <name val="Calibri"/>
      <family val="2"/>
    </font>
    <font>
      <b/>
      <sz val="12"/>
      <color theme="1"/>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1">
    <xf numFmtId="0" fontId="0" fillId="0" borderId="0" xfId="0" applyFont="1" applyAlignment="1">
      <alignment/>
    </xf>
    <xf numFmtId="0" fontId="0" fillId="0" borderId="0" xfId="0" applyAlignment="1">
      <alignment wrapText="1"/>
    </xf>
    <xf numFmtId="0" fontId="51" fillId="0" borderId="0" xfId="0" applyFont="1" applyAlignment="1">
      <alignment/>
    </xf>
    <xf numFmtId="0" fontId="53" fillId="0" borderId="0" xfId="0" applyFont="1" applyAlignment="1">
      <alignment/>
    </xf>
    <xf numFmtId="0" fontId="51" fillId="0" borderId="10" xfId="0" applyFont="1" applyBorder="1" applyAlignment="1">
      <alignment horizontal="center"/>
    </xf>
    <xf numFmtId="0" fontId="51" fillId="33" borderId="10" xfId="0" applyFont="1" applyFill="1" applyBorder="1" applyAlignment="1">
      <alignment horizontal="center"/>
    </xf>
    <xf numFmtId="0" fontId="0" fillId="0" borderId="10" xfId="0" applyFont="1" applyBorder="1" applyAlignment="1">
      <alignment horizontal="center"/>
    </xf>
    <xf numFmtId="0" fontId="0" fillId="33" borderId="10" xfId="0" applyFont="1" applyFill="1" applyBorder="1" applyAlignment="1">
      <alignment horizontal="center"/>
    </xf>
    <xf numFmtId="0" fontId="11" fillId="34" borderId="10" xfId="0" applyFont="1" applyFill="1" applyBorder="1" applyAlignment="1">
      <alignment horizontal="center"/>
    </xf>
    <xf numFmtId="0" fontId="11" fillId="34" borderId="10" xfId="0" applyFont="1" applyFill="1" applyBorder="1" applyAlignment="1">
      <alignment horizontal="right" wrapText="1"/>
    </xf>
    <xf numFmtId="0" fontId="53" fillId="0" borderId="0" xfId="0" applyFont="1" applyAlignment="1">
      <alignment vertical="top"/>
    </xf>
    <xf numFmtId="0" fontId="0" fillId="0" borderId="0" xfId="0" applyFont="1" applyAlignment="1">
      <alignment/>
    </xf>
    <xf numFmtId="0" fontId="27" fillId="0" borderId="10" xfId="0" applyFont="1" applyBorder="1" applyAlignment="1">
      <alignment vertical="top" wrapText="1"/>
    </xf>
    <xf numFmtId="0" fontId="27" fillId="0" borderId="10" xfId="0" applyFont="1" applyBorder="1" applyAlignment="1">
      <alignment horizontal="center"/>
    </xf>
    <xf numFmtId="0" fontId="27" fillId="34" borderId="10" xfId="0" applyFont="1" applyFill="1" applyBorder="1" applyAlignment="1">
      <alignment vertical="top" wrapText="1"/>
    </xf>
    <xf numFmtId="0" fontId="27" fillId="0" borderId="10" xfId="0" applyFont="1" applyFill="1" applyBorder="1" applyAlignment="1">
      <alignment vertical="top" wrapText="1"/>
    </xf>
    <xf numFmtId="0" fontId="27" fillId="34" borderId="10" xfId="0" applyFont="1" applyFill="1" applyBorder="1" applyAlignment="1">
      <alignment horizontal="center"/>
    </xf>
    <xf numFmtId="0" fontId="27" fillId="0" borderId="10" xfId="0" applyFont="1" applyFill="1" applyBorder="1" applyAlignment="1">
      <alignment horizontal="center"/>
    </xf>
    <xf numFmtId="0" fontId="6" fillId="0" borderId="10" xfId="0" applyFont="1" applyBorder="1" applyAlignment="1">
      <alignment vertical="top" wrapText="1"/>
    </xf>
    <xf numFmtId="0" fontId="54" fillId="0" borderId="10" xfId="0" applyFont="1" applyBorder="1" applyAlignment="1">
      <alignment vertical="top" wrapText="1"/>
    </xf>
    <xf numFmtId="0" fontId="54" fillId="0" borderId="10" xfId="0" applyFont="1" applyBorder="1" applyAlignment="1">
      <alignment horizontal="center"/>
    </xf>
    <xf numFmtId="0" fontId="53"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0" fillId="33" borderId="11" xfId="0" applyFont="1" applyFill="1" applyBorder="1" applyAlignment="1">
      <alignment horizontal="center"/>
    </xf>
    <xf numFmtId="0" fontId="0" fillId="33" borderId="10" xfId="0" applyFont="1" applyFill="1" applyBorder="1" applyAlignment="1">
      <alignment horizontal="center" vertical="center"/>
    </xf>
    <xf numFmtId="0" fontId="51" fillId="0" borderId="0" xfId="0" applyFont="1" applyAlignment="1">
      <alignment vertical="top"/>
    </xf>
    <xf numFmtId="0" fontId="51" fillId="0" borderId="10" xfId="0" applyFont="1" applyBorder="1" applyAlignment="1">
      <alignment vertical="top"/>
    </xf>
    <xf numFmtId="0" fontId="54" fillId="0" borderId="10" xfId="0" applyFont="1" applyBorder="1" applyAlignment="1">
      <alignment horizontal="center" wrapText="1"/>
    </xf>
    <xf numFmtId="0" fontId="0" fillId="34" borderId="0" xfId="0" applyFill="1" applyAlignment="1">
      <alignment horizontal="right" vertical="top"/>
    </xf>
    <xf numFmtId="0" fontId="12" fillId="34" borderId="0" xfId="56" applyFont="1" applyFill="1" applyAlignment="1">
      <alignment horizontal="left" wrapText="1"/>
      <protection/>
    </xf>
    <xf numFmtId="0" fontId="55" fillId="34" borderId="0" xfId="0" applyFont="1" applyFill="1" applyAlignment="1">
      <alignment horizontal="left" wrapText="1"/>
    </xf>
    <xf numFmtId="0" fontId="56" fillId="34" borderId="0" xfId="0" applyFont="1" applyFill="1" applyAlignment="1">
      <alignment horizontal="left" wrapText="1"/>
    </xf>
    <xf numFmtId="0" fontId="12" fillId="34" borderId="0" xfId="0" applyFont="1" applyFill="1" applyAlignment="1" applyProtection="1">
      <alignment horizontal="center" wrapText="1"/>
      <protection/>
    </xf>
    <xf numFmtId="0" fontId="57" fillId="0" borderId="0" xfId="0" applyFont="1" applyAlignment="1" applyProtection="1">
      <alignment/>
      <protection/>
    </xf>
    <xf numFmtId="0" fontId="0" fillId="0" borderId="0" xfId="0" applyAlignment="1">
      <alignment horizontal="right" vertical="top"/>
    </xf>
    <xf numFmtId="0" fontId="0" fillId="35" borderId="10" xfId="0" applyFill="1" applyBorder="1" applyAlignment="1">
      <alignment/>
    </xf>
    <xf numFmtId="0" fontId="31" fillId="0" borderId="10" xfId="58" applyFont="1" applyFill="1" applyBorder="1">
      <alignment/>
      <protection/>
    </xf>
    <xf numFmtId="49" fontId="0" fillId="35" borderId="10" xfId="0" applyNumberFormat="1" applyFont="1" applyFill="1" applyBorder="1" applyAlignment="1">
      <alignment horizontal="center"/>
    </xf>
    <xf numFmtId="0" fontId="58" fillId="0" borderId="0" xfId="0" applyFont="1" applyAlignment="1">
      <alignment horizontal="center"/>
    </xf>
    <xf numFmtId="0" fontId="0" fillId="33" borderId="10" xfId="0" applyFont="1" applyFill="1" applyBorder="1" applyAlignment="1">
      <alignment horizontal="right" vertical="top"/>
    </xf>
    <xf numFmtId="0" fontId="0" fillId="33" borderId="11" xfId="0" applyFont="1" applyFill="1" applyBorder="1" applyAlignment="1">
      <alignment horizontal="right" vertical="top"/>
    </xf>
    <xf numFmtId="0" fontId="0" fillId="0" borderId="10" xfId="0" applyFont="1" applyBorder="1" applyAlignment="1">
      <alignment horizontal="right" vertical="top"/>
    </xf>
    <xf numFmtId="0" fontId="0" fillId="0" borderId="0" xfId="0" applyFont="1" applyAlignment="1">
      <alignment horizontal="right" vertical="top"/>
    </xf>
    <xf numFmtId="0" fontId="0" fillId="0" borderId="10" xfId="0" applyBorder="1" applyAlignment="1">
      <alignment horizontal="center"/>
    </xf>
    <xf numFmtId="0" fontId="0" fillId="0" borderId="10" xfId="0" applyBorder="1" applyAlignment="1">
      <alignment horizontal="right" vertical="top"/>
    </xf>
    <xf numFmtId="0" fontId="27" fillId="0" borderId="10" xfId="0" applyFont="1" applyFill="1" applyBorder="1" applyAlignment="1">
      <alignment wrapText="1"/>
    </xf>
    <xf numFmtId="0" fontId="0" fillId="0" borderId="11" xfId="0" applyFill="1" applyBorder="1" applyAlignment="1">
      <alignment horizontal="right" vertical="top"/>
    </xf>
    <xf numFmtId="0" fontId="27" fillId="0" borderId="10" xfId="0" applyFont="1" applyBorder="1" applyAlignment="1">
      <alignment wrapText="1"/>
    </xf>
    <xf numFmtId="0" fontId="0" fillId="0" borderId="10" xfId="0" applyFont="1" applyBorder="1" applyAlignment="1">
      <alignment horizontal="right" vertical="top"/>
    </xf>
    <xf numFmtId="0" fontId="0" fillId="0" borderId="11" xfId="0" applyFont="1" applyBorder="1" applyAlignment="1">
      <alignment horizontal="center" vertical="center"/>
    </xf>
    <xf numFmtId="0" fontId="0" fillId="0" borderId="10" xfId="0" applyFont="1" applyBorder="1" applyAlignment="1">
      <alignment horizontal="center"/>
    </xf>
    <xf numFmtId="0" fontId="0" fillId="0" borderId="11" xfId="0" applyBorder="1" applyAlignment="1">
      <alignment horizontal="right" vertical="top"/>
    </xf>
    <xf numFmtId="0" fontId="51" fillId="0" borderId="0" xfId="0" applyFont="1" applyFill="1" applyBorder="1" applyAlignment="1">
      <alignment vertical="top"/>
    </xf>
    <xf numFmtId="0" fontId="0" fillId="0" borderId="0" xfId="0" applyFill="1" applyBorder="1" applyAlignment="1">
      <alignment/>
    </xf>
    <xf numFmtId="0" fontId="53" fillId="0" borderId="0" xfId="0" applyFont="1" applyFill="1" applyAlignment="1">
      <alignment/>
    </xf>
    <xf numFmtId="0" fontId="0" fillId="0" borderId="0" xfId="0" applyFill="1" applyAlignment="1">
      <alignment/>
    </xf>
    <xf numFmtId="0" fontId="53" fillId="35" borderId="10" xfId="0" applyFont="1" applyFill="1" applyBorder="1" applyAlignment="1">
      <alignment horizontal="center"/>
    </xf>
    <xf numFmtId="0" fontId="53" fillId="35" borderId="10" xfId="0" applyFont="1" applyFill="1" applyBorder="1" applyAlignment="1">
      <alignment/>
    </xf>
    <xf numFmtId="0" fontId="54" fillId="35" borderId="10" xfId="0" applyFont="1" applyFill="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right" vertical="top"/>
    </xf>
    <xf numFmtId="0" fontId="0" fillId="0" borderId="10" xfId="0" applyFont="1" applyBorder="1" applyAlignment="1">
      <alignment horizontal="center"/>
    </xf>
    <xf numFmtId="0" fontId="0" fillId="0" borderId="11" xfId="0" applyBorder="1" applyAlignment="1">
      <alignment horizontal="right" vertical="top"/>
    </xf>
    <xf numFmtId="0" fontId="11" fillId="0" borderId="10" xfId="0" applyFont="1" applyBorder="1" applyAlignment="1">
      <alignment wrapText="1"/>
    </xf>
    <xf numFmtId="0" fontId="11" fillId="0" borderId="10" xfId="0" applyFont="1" applyBorder="1" applyAlignment="1">
      <alignment horizontal="right"/>
    </xf>
    <xf numFmtId="0" fontId="0" fillId="0" borderId="11" xfId="0" applyFill="1" applyBorder="1" applyAlignment="1">
      <alignment horizontal="center"/>
    </xf>
    <xf numFmtId="0" fontId="31" fillId="0" borderId="10" xfId="0" applyFont="1" applyBorder="1" applyAlignment="1">
      <alignment horizontal="center"/>
    </xf>
    <xf numFmtId="0" fontId="11" fillId="0" borderId="10" xfId="0" applyFont="1" applyBorder="1" applyAlignment="1">
      <alignment/>
    </xf>
    <xf numFmtId="0" fontId="11" fillId="0" borderId="10" xfId="0" applyFont="1" applyBorder="1" applyAlignment="1">
      <alignment horizontal="center"/>
    </xf>
    <xf numFmtId="0" fontId="11" fillId="33" borderId="10" xfId="0" applyFont="1" applyFill="1" applyBorder="1" applyAlignment="1">
      <alignment/>
    </xf>
    <xf numFmtId="0" fontId="11" fillId="33" borderId="10" xfId="0" applyFont="1" applyFill="1" applyBorder="1" applyAlignment="1">
      <alignment horizontal="center"/>
    </xf>
    <xf numFmtId="0" fontId="11" fillId="33" borderId="10" xfId="0" applyFont="1" applyFill="1" applyBorder="1" applyAlignment="1">
      <alignment horizontal="right"/>
    </xf>
    <xf numFmtId="0" fontId="11" fillId="34" borderId="10" xfId="0" applyFont="1" applyFill="1" applyBorder="1" applyAlignment="1">
      <alignment horizontal="right"/>
    </xf>
    <xf numFmtId="0" fontId="33" fillId="0" borderId="10" xfId="0" applyFont="1" applyBorder="1" applyAlignment="1">
      <alignment/>
    </xf>
    <xf numFmtId="0" fontId="33" fillId="0" borderId="10" xfId="0" applyFont="1" applyBorder="1" applyAlignment="1">
      <alignment horizontal="center"/>
    </xf>
    <xf numFmtId="0" fontId="33" fillId="0" borderId="10" xfId="0" applyFont="1" applyBorder="1" applyAlignment="1">
      <alignment horizontal="right"/>
    </xf>
    <xf numFmtId="0" fontId="31" fillId="33" borderId="10" xfId="0" applyFont="1" applyFill="1" applyBorder="1" applyAlignment="1">
      <alignment/>
    </xf>
    <xf numFmtId="0" fontId="31" fillId="33" borderId="10" xfId="0" applyFont="1" applyFill="1" applyBorder="1" applyAlignment="1">
      <alignment horizontal="center"/>
    </xf>
    <xf numFmtId="0" fontId="31" fillId="33" borderId="10" xfId="0" applyFont="1" applyFill="1" applyBorder="1" applyAlignment="1">
      <alignment horizontal="right"/>
    </xf>
    <xf numFmtId="0" fontId="11" fillId="34" borderId="10" xfId="0" applyFont="1" applyFill="1" applyBorder="1" applyAlignment="1">
      <alignment horizontal="left"/>
    </xf>
    <xf numFmtId="0" fontId="11" fillId="0" borderId="10" xfId="0" applyFont="1" applyFill="1" applyBorder="1" applyAlignment="1">
      <alignment/>
    </xf>
    <xf numFmtId="0" fontId="11" fillId="0" borderId="10" xfId="0" applyFont="1" applyFill="1" applyBorder="1" applyAlignment="1">
      <alignment horizontal="center"/>
    </xf>
    <xf numFmtId="0" fontId="11" fillId="0" borderId="10" xfId="0" applyFont="1" applyFill="1" applyBorder="1" applyAlignment="1">
      <alignment horizontal="right"/>
    </xf>
    <xf numFmtId="0" fontId="11" fillId="34" borderId="10" xfId="0" applyFont="1" applyFill="1" applyBorder="1" applyAlignment="1">
      <alignment/>
    </xf>
    <xf numFmtId="0" fontId="12" fillId="34" borderId="0" xfId="0" applyFont="1" applyFill="1" applyAlignment="1">
      <alignment wrapText="1"/>
    </xf>
    <xf numFmtId="0" fontId="9" fillId="34" borderId="0" xfId="57" applyFont="1" applyFill="1" applyAlignment="1" applyProtection="1">
      <alignment horizontal="center" wrapText="1"/>
      <protection/>
    </xf>
    <xf numFmtId="0" fontId="58" fillId="0" borderId="0" xfId="0" applyFont="1" applyAlignment="1">
      <alignment horizontal="center"/>
    </xf>
    <xf numFmtId="0" fontId="59" fillId="0" borderId="0" xfId="55" applyFont="1" applyAlignment="1">
      <alignment horizontal="center" vertical="top"/>
      <protection/>
    </xf>
    <xf numFmtId="0" fontId="11" fillId="0" borderId="0" xfId="55" applyFont="1" applyBorder="1" applyAlignment="1">
      <alignment horizontal="left" vertical="top" wrapText="1"/>
      <protection/>
    </xf>
    <xf numFmtId="0" fontId="0" fillId="0" borderId="0" xfId="0" applyAlignment="1">
      <alignment horizontal="left" vertical="top" wrapText="1"/>
    </xf>
    <xf numFmtId="0" fontId="0" fillId="0" borderId="0" xfId="0" applyFont="1" applyAlignment="1">
      <alignment horizontal="left" vertical="top" wrapText="1"/>
    </xf>
    <xf numFmtId="0" fontId="60" fillId="0" borderId="0" xfId="0" applyFont="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right" vertical="top"/>
    </xf>
    <xf numFmtId="0" fontId="0" fillId="0" borderId="12" xfId="0" applyFont="1" applyBorder="1" applyAlignment="1">
      <alignment horizontal="right" vertical="top"/>
    </xf>
    <xf numFmtId="0" fontId="0" fillId="0" borderId="13" xfId="0" applyFont="1" applyBorder="1" applyAlignment="1">
      <alignment horizontal="center" vertical="center"/>
    </xf>
    <xf numFmtId="0" fontId="0" fillId="0" borderId="13" xfId="0" applyFont="1" applyBorder="1" applyAlignment="1">
      <alignment horizontal="right" vertical="top"/>
    </xf>
    <xf numFmtId="0" fontId="51" fillId="0" borderId="0" xfId="0" applyFont="1" applyAlignment="1">
      <alignment horizontal="left" vertical="top" wrapText="1"/>
    </xf>
    <xf numFmtId="0" fontId="61" fillId="0" borderId="14" xfId="0" applyFont="1" applyBorder="1" applyAlignment="1">
      <alignment horizontal="center"/>
    </xf>
    <xf numFmtId="0" fontId="0" fillId="0" borderId="11" xfId="0" applyBorder="1" applyAlignment="1">
      <alignment horizontal="right" vertical="top"/>
    </xf>
    <xf numFmtId="0" fontId="0" fillId="0" borderId="11" xfId="0" applyBorder="1" applyAlignment="1">
      <alignment horizontal="center" vertical="center"/>
    </xf>
    <xf numFmtId="0" fontId="0" fillId="0" borderId="13" xfId="0" applyBorder="1" applyAlignment="1">
      <alignment horizontal="right" vertical="top"/>
    </xf>
    <xf numFmtId="0" fontId="0" fillId="0" borderId="12" xfId="0" applyBorder="1" applyAlignment="1">
      <alignment horizontal="right" vertical="top"/>
    </xf>
    <xf numFmtId="0" fontId="0" fillId="0" borderId="11"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right" vertical="top"/>
    </xf>
    <xf numFmtId="0" fontId="0" fillId="0" borderId="12" xfId="0" applyFill="1" applyBorder="1" applyAlignment="1">
      <alignment horizontal="right" vertical="top"/>
    </xf>
    <xf numFmtId="0" fontId="27" fillId="36" borderId="15" xfId="0" applyFont="1" applyFill="1" applyBorder="1" applyAlignment="1">
      <alignment horizontal="left" vertical="top" wrapText="1"/>
    </xf>
    <xf numFmtId="0" fontId="27" fillId="36" borderId="16" xfId="0" applyFont="1" applyFill="1" applyBorder="1" applyAlignment="1">
      <alignment horizontal="left" vertical="top" wrapText="1"/>
    </xf>
    <xf numFmtId="0" fontId="51" fillId="0" borderId="0" xfId="0" applyFont="1" applyAlignment="1">
      <alignment horizontal="left" vertical="top"/>
    </xf>
    <xf numFmtId="49" fontId="0" fillId="35" borderId="0" xfId="0" applyNumberFormat="1" applyFont="1" applyFill="1" applyAlignment="1">
      <alignment horizontal="center"/>
    </xf>
    <xf numFmtId="0" fontId="0" fillId="35" borderId="0" xfId="0" applyFont="1" applyFill="1" applyAlignment="1">
      <alignment horizontal="center"/>
    </xf>
    <xf numFmtId="0" fontId="27" fillId="36" borderId="17" xfId="0" applyFont="1" applyFill="1" applyBorder="1" applyAlignment="1">
      <alignment horizontal="left" vertical="top"/>
    </xf>
    <xf numFmtId="0" fontId="27" fillId="36" borderId="15" xfId="0" applyFont="1" applyFill="1" applyBorder="1" applyAlignment="1">
      <alignment horizontal="left" vertical="top"/>
    </xf>
    <xf numFmtId="0" fontId="27" fillId="36" borderId="16" xfId="0" applyFont="1" applyFill="1" applyBorder="1" applyAlignment="1">
      <alignment horizontal="left" vertical="top"/>
    </xf>
    <xf numFmtId="0" fontId="27" fillId="37" borderId="15" xfId="0" applyFont="1" applyFill="1" applyBorder="1" applyAlignment="1">
      <alignment horizontal="left" vertical="top" wrapText="1"/>
    </xf>
    <xf numFmtId="0" fontId="27" fillId="37" borderId="16" xfId="0"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9" xfId="55"/>
    <cellStyle name="Normal 2" xfId="56"/>
    <cellStyle name="Normal 3"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
  <sheetViews>
    <sheetView zoomScalePageLayoutView="0" workbookViewId="0" topLeftCell="A1">
      <selection activeCell="B7" sqref="B7"/>
    </sheetView>
  </sheetViews>
  <sheetFormatPr defaultColWidth="9.140625" defaultRowHeight="15"/>
  <cols>
    <col min="1" max="1" width="2.00390625" style="36" bestFit="1" customWidth="1"/>
    <col min="2" max="2" width="100.7109375" style="1" customWidth="1"/>
  </cols>
  <sheetData>
    <row r="1" spans="1:2" ht="19.5" customHeight="1">
      <c r="A1" s="88" t="s">
        <v>493</v>
      </c>
      <c r="B1" s="88"/>
    </row>
    <row r="2" spans="1:2" ht="15.75" customHeight="1">
      <c r="A2" s="30" t="s">
        <v>494</v>
      </c>
      <c r="B2" s="31" t="s">
        <v>495</v>
      </c>
    </row>
    <row r="3" spans="1:2" ht="15.75" customHeight="1">
      <c r="A3" s="30" t="s">
        <v>494</v>
      </c>
      <c r="B3" s="31" t="s">
        <v>496</v>
      </c>
    </row>
    <row r="4" spans="1:2" ht="15.75" customHeight="1">
      <c r="A4" s="30" t="s">
        <v>494</v>
      </c>
      <c r="B4" s="32" t="s">
        <v>497</v>
      </c>
    </row>
    <row r="5" spans="1:2" ht="48" customHeight="1">
      <c r="A5" s="30" t="s">
        <v>494</v>
      </c>
      <c r="B5" s="32" t="s">
        <v>498</v>
      </c>
    </row>
    <row r="6" spans="1:2" ht="15.75" customHeight="1">
      <c r="A6" s="30" t="s">
        <v>494</v>
      </c>
      <c r="B6" s="32" t="s">
        <v>499</v>
      </c>
    </row>
    <row r="7" spans="1:2" ht="48" customHeight="1">
      <c r="A7" s="30" t="s">
        <v>494</v>
      </c>
      <c r="B7" s="32" t="s">
        <v>500</v>
      </c>
    </row>
    <row r="8" spans="1:2" ht="31.5" customHeight="1">
      <c r="A8" s="30" t="s">
        <v>494</v>
      </c>
      <c r="B8" s="32" t="s">
        <v>501</v>
      </c>
    </row>
    <row r="9" spans="1:2" ht="15.75" customHeight="1">
      <c r="A9" s="30" t="s">
        <v>494</v>
      </c>
      <c r="B9" s="32" t="s">
        <v>502</v>
      </c>
    </row>
    <row r="10" spans="1:2" ht="15.75" customHeight="1">
      <c r="A10" s="30" t="s">
        <v>494</v>
      </c>
      <c r="B10" s="33" t="s">
        <v>503</v>
      </c>
    </row>
    <row r="11" spans="1:2" ht="15.75">
      <c r="A11" s="30" t="s">
        <v>494</v>
      </c>
      <c r="B11" s="87" t="s">
        <v>604</v>
      </c>
    </row>
    <row r="12" spans="1:3" ht="63" customHeight="1">
      <c r="A12" s="30"/>
      <c r="B12" s="34" t="s">
        <v>565</v>
      </c>
      <c r="C12" s="35"/>
    </row>
  </sheetData>
  <sheetProtection/>
  <mergeCells count="1">
    <mergeCell ref="A1:B1"/>
  </mergeCells>
  <printOptions/>
  <pageMargins left="0.25" right="0.25" top="0.75" bottom="0.75" header="0.3" footer="0.3"/>
  <pageSetup horizontalDpi="600" verticalDpi="600" orientation="portrait" scale="94" r:id="rId1"/>
  <headerFooter>
    <oddHeader>&amp;CGSS12578A-MEAT
Appendix A
</oddHeader>
  </headerFooter>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selection activeCell="B7" sqref="B7"/>
    </sheetView>
  </sheetViews>
  <sheetFormatPr defaultColWidth="9.140625" defaultRowHeight="15"/>
  <cols>
    <col min="1" max="1" width="21.57421875" style="0" bestFit="1" customWidth="1"/>
    <col min="2" max="2" width="45.7109375" style="0" customWidth="1"/>
  </cols>
  <sheetData>
    <row r="1" spans="1:2" ht="19.5">
      <c r="A1" s="89" t="s">
        <v>486</v>
      </c>
      <c r="B1" s="89"/>
    </row>
    <row r="3" spans="1:2" ht="30.75" customHeight="1">
      <c r="A3" s="92" t="s">
        <v>506</v>
      </c>
      <c r="B3" s="93"/>
    </row>
    <row r="4" spans="1:2" ht="15.75" customHeight="1">
      <c r="A4" s="38" t="s">
        <v>487</v>
      </c>
      <c r="B4" s="39"/>
    </row>
    <row r="5" spans="1:2" ht="15.75" customHeight="1">
      <c r="A5" s="38" t="s">
        <v>488</v>
      </c>
      <c r="B5" s="39"/>
    </row>
    <row r="6" spans="1:2" ht="15">
      <c r="A6" s="38" t="s">
        <v>489</v>
      </c>
      <c r="B6" s="39"/>
    </row>
    <row r="7" spans="1:2" ht="15">
      <c r="A7" s="38" t="s">
        <v>490</v>
      </c>
      <c r="B7" s="39"/>
    </row>
    <row r="8" spans="1:2" ht="15">
      <c r="A8" s="38" t="s">
        <v>491</v>
      </c>
      <c r="B8" s="39"/>
    </row>
    <row r="9" spans="1:2" ht="15">
      <c r="A9" s="38" t="s">
        <v>492</v>
      </c>
      <c r="B9" s="39"/>
    </row>
    <row r="11" spans="1:6" ht="15">
      <c r="A11" s="28" t="s">
        <v>550</v>
      </c>
      <c r="B11" s="37"/>
      <c r="C11" s="3"/>
      <c r="D11" s="3"/>
      <c r="E11" s="3"/>
      <c r="F11" s="3"/>
    </row>
    <row r="12" spans="1:6" s="57" customFormat="1" ht="15">
      <c r="A12" s="54"/>
      <c r="B12" s="55"/>
      <c r="C12" s="56"/>
      <c r="D12" s="56"/>
      <c r="E12" s="56"/>
      <c r="F12" s="56"/>
    </row>
    <row r="13" spans="1:2" ht="15.75">
      <c r="A13" s="90" t="s">
        <v>504</v>
      </c>
      <c r="B13" s="90"/>
    </row>
    <row r="14" spans="1:2" ht="15">
      <c r="A14" s="91" t="s">
        <v>505</v>
      </c>
      <c r="B14" s="91"/>
    </row>
    <row r="15" spans="1:2" ht="51">
      <c r="A15" s="12" t="s">
        <v>56</v>
      </c>
      <c r="B15" s="37"/>
    </row>
    <row r="16" spans="1:2" ht="51">
      <c r="A16" s="12" t="s">
        <v>57</v>
      </c>
      <c r="B16" s="37"/>
    </row>
    <row r="17" spans="1:6" ht="15">
      <c r="A17" s="27"/>
      <c r="C17" s="3"/>
      <c r="D17" s="3"/>
      <c r="E17" s="3"/>
      <c r="F17" s="3"/>
    </row>
    <row r="18" spans="1:6" ht="15">
      <c r="A18" s="27"/>
      <c r="C18" s="3"/>
      <c r="D18" s="3"/>
      <c r="E18" s="3"/>
      <c r="F18" s="3"/>
    </row>
  </sheetData>
  <sheetProtection/>
  <mergeCells count="4">
    <mergeCell ref="A1:B1"/>
    <mergeCell ref="A13:B13"/>
    <mergeCell ref="A14:B14"/>
    <mergeCell ref="A3:B3"/>
  </mergeCells>
  <printOptions/>
  <pageMargins left="0.25" right="0.25" top="0.75" bottom="0.75" header="0.3" footer="0.3"/>
  <pageSetup horizontalDpi="600" verticalDpi="600" orientation="portrait" scale="94" r:id="rId1"/>
  <headerFooter>
    <oddHeader>&amp;CGSS12578A-MEAT
Appendix A
</oddHeader>
  </headerFooter>
</worksheet>
</file>

<file path=xl/worksheets/sheet3.xml><?xml version="1.0" encoding="utf-8"?>
<worksheet xmlns="http://schemas.openxmlformats.org/spreadsheetml/2006/main" xmlns:r="http://schemas.openxmlformats.org/officeDocument/2006/relationships">
  <dimension ref="A1:F336"/>
  <sheetViews>
    <sheetView view="pageBreakPreview" zoomScale="90" zoomScaleSheetLayoutView="90" workbookViewId="0" topLeftCell="A160">
      <selection activeCell="B7" sqref="B7"/>
    </sheetView>
  </sheetViews>
  <sheetFormatPr defaultColWidth="9.140625" defaultRowHeight="15"/>
  <cols>
    <col min="1" max="1" width="6.8515625" style="44" bestFit="1" customWidth="1"/>
    <col min="2" max="2" width="40.7109375" style="11" customWidth="1"/>
    <col min="3" max="3" width="20.7109375" style="11" customWidth="1"/>
    <col min="4" max="4" width="20.7109375" style="22" customWidth="1"/>
    <col min="5" max="5" width="20.7109375" style="23" customWidth="1"/>
    <col min="6" max="16384" width="9.140625" style="11" customWidth="1"/>
  </cols>
  <sheetData>
    <row r="1" spans="1:5" ht="15.75">
      <c r="A1" s="94" t="s">
        <v>509</v>
      </c>
      <c r="B1" s="94"/>
      <c r="C1" s="94"/>
      <c r="D1" s="94"/>
      <c r="E1" s="94"/>
    </row>
    <row r="3" spans="1:5" ht="50.25" customHeight="1">
      <c r="A3" s="92" t="s">
        <v>605</v>
      </c>
      <c r="B3" s="93"/>
      <c r="C3" s="93"/>
      <c r="D3" s="93"/>
      <c r="E3" s="93"/>
    </row>
    <row r="5" ht="15">
      <c r="B5" s="11" t="s">
        <v>31</v>
      </c>
    </row>
    <row r="6" ht="15">
      <c r="B6" s="11" t="s">
        <v>58</v>
      </c>
    </row>
    <row r="7" ht="15">
      <c r="B7" s="11" t="s">
        <v>59</v>
      </c>
    </row>
    <row r="8" ht="15">
      <c r="B8" s="11" t="s">
        <v>60</v>
      </c>
    </row>
    <row r="9" ht="15">
      <c r="B9" s="11" t="s">
        <v>32</v>
      </c>
    </row>
    <row r="11" spans="1:5" ht="78" customHeight="1">
      <c r="A11" s="101" t="s">
        <v>564</v>
      </c>
      <c r="B11" s="101"/>
      <c r="C11" s="101"/>
      <c r="D11" s="101"/>
      <c r="E11" s="101"/>
    </row>
    <row r="13" ht="15">
      <c r="B13" s="11" t="s">
        <v>33</v>
      </c>
    </row>
    <row r="14" ht="15">
      <c r="B14" s="11" t="s">
        <v>34</v>
      </c>
    </row>
    <row r="15" ht="15">
      <c r="B15" s="11" t="s">
        <v>35</v>
      </c>
    </row>
    <row r="16" ht="15">
      <c r="B16" s="11" t="s">
        <v>36</v>
      </c>
    </row>
    <row r="17" ht="15">
      <c r="B17" s="11" t="s">
        <v>37</v>
      </c>
    </row>
    <row r="18" ht="15">
      <c r="B18" s="11" t="s">
        <v>38</v>
      </c>
    </row>
    <row r="19" ht="15">
      <c r="B19" s="11" t="s">
        <v>39</v>
      </c>
    </row>
    <row r="20" ht="15">
      <c r="B20" s="11" t="s">
        <v>40</v>
      </c>
    </row>
    <row r="22" spans="1:5" ht="49.5" customHeight="1">
      <c r="A22" s="92" t="s">
        <v>485</v>
      </c>
      <c r="B22" s="93"/>
      <c r="C22" s="93"/>
      <c r="D22" s="93"/>
      <c r="E22" s="93"/>
    </row>
    <row r="25" spans="1:5" ht="15">
      <c r="A25" s="102" t="s">
        <v>366</v>
      </c>
      <c r="B25" s="102"/>
      <c r="C25" s="102"/>
      <c r="D25" s="102"/>
      <c r="E25" s="102"/>
    </row>
    <row r="26" spans="1:5" s="22" customFormat="1" ht="15">
      <c r="A26" s="4" t="s">
        <v>0</v>
      </c>
      <c r="B26" s="4" t="s">
        <v>1</v>
      </c>
      <c r="C26" s="69" t="s">
        <v>2</v>
      </c>
      <c r="D26" s="69" t="s">
        <v>3</v>
      </c>
      <c r="E26" s="69" t="s">
        <v>4</v>
      </c>
    </row>
    <row r="27" spans="1:5" ht="15">
      <c r="A27" s="43" t="s">
        <v>11</v>
      </c>
      <c r="B27" s="6" t="s">
        <v>66</v>
      </c>
      <c r="C27" s="70" t="s">
        <v>67</v>
      </c>
      <c r="D27" s="71" t="s">
        <v>68</v>
      </c>
      <c r="E27" s="67">
        <v>115504</v>
      </c>
    </row>
    <row r="28" spans="1:5" ht="15">
      <c r="A28" s="41"/>
      <c r="B28" s="7"/>
      <c r="C28" s="72"/>
      <c r="D28" s="73"/>
      <c r="E28" s="74"/>
    </row>
    <row r="29" spans="1:5" ht="15">
      <c r="A29" s="43" t="s">
        <v>61</v>
      </c>
      <c r="B29" s="6" t="s">
        <v>69</v>
      </c>
      <c r="C29" s="70" t="s">
        <v>70</v>
      </c>
      <c r="D29" s="71" t="s">
        <v>71</v>
      </c>
      <c r="E29" s="75">
        <v>370153</v>
      </c>
    </row>
    <row r="30" spans="1:5" ht="15">
      <c r="A30" s="41"/>
      <c r="B30" s="7"/>
      <c r="C30" s="72"/>
      <c r="D30" s="73"/>
      <c r="E30" s="74"/>
    </row>
    <row r="31" spans="1:6" ht="15">
      <c r="A31" s="43" t="s">
        <v>13</v>
      </c>
      <c r="B31" s="6" t="s">
        <v>12</v>
      </c>
      <c r="C31" s="76" t="s">
        <v>10</v>
      </c>
      <c r="D31" s="77" t="s">
        <v>510</v>
      </c>
      <c r="E31" s="78">
        <v>3700623</v>
      </c>
      <c r="F31" t="s">
        <v>566</v>
      </c>
    </row>
    <row r="32" spans="1:5" ht="15">
      <c r="A32" s="41"/>
      <c r="B32" s="7"/>
      <c r="C32" s="72"/>
      <c r="D32" s="73"/>
      <c r="E32" s="74"/>
    </row>
    <row r="33" spans="1:5" ht="15">
      <c r="A33" s="97" t="s">
        <v>14</v>
      </c>
      <c r="B33" s="95" t="s">
        <v>72</v>
      </c>
      <c r="C33" s="70" t="s">
        <v>73</v>
      </c>
      <c r="D33" s="71" t="s">
        <v>74</v>
      </c>
      <c r="E33" s="67">
        <v>15523</v>
      </c>
    </row>
    <row r="34" spans="1:5" ht="15">
      <c r="A34" s="98"/>
      <c r="B34" s="96"/>
      <c r="C34" s="70" t="s">
        <v>511</v>
      </c>
      <c r="D34" s="71" t="s">
        <v>74</v>
      </c>
      <c r="E34" s="67">
        <v>370128</v>
      </c>
    </row>
    <row r="35" spans="1:5" ht="15">
      <c r="A35" s="41"/>
      <c r="B35" s="5"/>
      <c r="C35" s="79"/>
      <c r="D35" s="80"/>
      <c r="E35" s="81"/>
    </row>
    <row r="36" spans="1:5" ht="15">
      <c r="A36" s="97" t="s">
        <v>15</v>
      </c>
      <c r="B36" s="95" t="s">
        <v>75</v>
      </c>
      <c r="C36" s="70" t="s">
        <v>76</v>
      </c>
      <c r="D36" s="71"/>
      <c r="E36" s="67">
        <v>2021</v>
      </c>
    </row>
    <row r="37" spans="1:5" ht="15">
      <c r="A37" s="100"/>
      <c r="B37" s="99"/>
      <c r="C37" s="70" t="s">
        <v>77</v>
      </c>
      <c r="D37" s="71"/>
      <c r="E37" s="67">
        <v>1022</v>
      </c>
    </row>
    <row r="38" spans="1:5" ht="15">
      <c r="A38" s="100"/>
      <c r="B38" s="99"/>
      <c r="C38" s="70" t="s">
        <v>78</v>
      </c>
      <c r="D38" s="71"/>
      <c r="E38" s="67" t="s">
        <v>578</v>
      </c>
    </row>
    <row r="39" spans="1:5" ht="15">
      <c r="A39" s="98"/>
      <c r="B39" s="96"/>
      <c r="C39" s="70" t="s">
        <v>79</v>
      </c>
      <c r="D39" s="71"/>
      <c r="E39" s="67"/>
    </row>
    <row r="40" spans="1:5" ht="15">
      <c r="A40" s="41"/>
      <c r="B40" s="5"/>
      <c r="C40" s="79"/>
      <c r="D40" s="80"/>
      <c r="E40" s="81"/>
    </row>
    <row r="41" spans="1:5" ht="15">
      <c r="A41" s="97" t="s">
        <v>16</v>
      </c>
      <c r="B41" s="95" t="s">
        <v>80</v>
      </c>
      <c r="C41" s="70" t="s">
        <v>81</v>
      </c>
      <c r="D41" s="71"/>
      <c r="E41" s="67">
        <v>7222185</v>
      </c>
    </row>
    <row r="42" spans="1:5" ht="15">
      <c r="A42" s="98"/>
      <c r="B42" s="96"/>
      <c r="C42" s="70" t="s">
        <v>85</v>
      </c>
      <c r="D42" s="71" t="s">
        <v>65</v>
      </c>
      <c r="E42" s="67">
        <v>370089</v>
      </c>
    </row>
    <row r="43" spans="1:5" ht="15">
      <c r="A43" s="41"/>
      <c r="B43" s="7"/>
      <c r="C43" s="72"/>
      <c r="D43" s="73"/>
      <c r="E43" s="74"/>
    </row>
    <row r="44" spans="1:5" ht="15">
      <c r="A44" s="97" t="s">
        <v>17</v>
      </c>
      <c r="B44" s="95" t="s">
        <v>82</v>
      </c>
      <c r="C44" s="70" t="s">
        <v>83</v>
      </c>
      <c r="D44" s="71" t="s">
        <v>84</v>
      </c>
      <c r="E44" s="67">
        <v>7223282</v>
      </c>
    </row>
    <row r="45" spans="1:5" ht="15">
      <c r="A45" s="98"/>
      <c r="B45" s="96"/>
      <c r="C45" s="82" t="s">
        <v>85</v>
      </c>
      <c r="D45" s="8" t="s">
        <v>41</v>
      </c>
      <c r="E45" s="75">
        <v>3701231</v>
      </c>
    </row>
    <row r="46" spans="1:5" ht="15">
      <c r="A46" s="41"/>
      <c r="B46" s="7"/>
      <c r="C46" s="72"/>
      <c r="D46" s="73"/>
      <c r="E46" s="74"/>
    </row>
    <row r="47" spans="1:5" ht="15">
      <c r="A47" s="97" t="s">
        <v>18</v>
      </c>
      <c r="B47" s="95" t="s">
        <v>86</v>
      </c>
      <c r="C47" s="70" t="s">
        <v>87</v>
      </c>
      <c r="D47" s="71" t="s">
        <v>512</v>
      </c>
      <c r="E47" s="67">
        <v>9240</v>
      </c>
    </row>
    <row r="48" spans="1:5" ht="15">
      <c r="A48" s="100"/>
      <c r="B48" s="99"/>
      <c r="C48" s="70" t="s">
        <v>89</v>
      </c>
      <c r="D48" s="71" t="s">
        <v>90</v>
      </c>
      <c r="E48" s="67">
        <v>370963</v>
      </c>
    </row>
    <row r="49" spans="1:5" ht="15">
      <c r="A49" s="100"/>
      <c r="B49" s="99"/>
      <c r="C49" s="70" t="s">
        <v>562</v>
      </c>
      <c r="D49" s="71" t="s">
        <v>512</v>
      </c>
      <c r="E49" s="67">
        <v>1140672</v>
      </c>
    </row>
    <row r="50" spans="1:5" ht="15">
      <c r="A50" s="98"/>
      <c r="B50" s="96"/>
      <c r="C50" s="70" t="s">
        <v>567</v>
      </c>
      <c r="D50" s="71" t="s">
        <v>568</v>
      </c>
      <c r="E50" s="67">
        <v>370970</v>
      </c>
    </row>
    <row r="51" spans="1:5" ht="15">
      <c r="A51" s="41"/>
      <c r="B51" s="7"/>
      <c r="C51" s="72"/>
      <c r="D51" s="73"/>
      <c r="E51" s="74"/>
    </row>
    <row r="52" spans="1:5" ht="15">
      <c r="A52" s="43" t="s">
        <v>19</v>
      </c>
      <c r="B52" s="6" t="s">
        <v>91</v>
      </c>
      <c r="C52" s="70" t="s">
        <v>107</v>
      </c>
      <c r="D52" s="71" t="s">
        <v>41</v>
      </c>
      <c r="E52" s="67">
        <v>3702752</v>
      </c>
    </row>
    <row r="53" spans="1:5" ht="15">
      <c r="A53" s="41"/>
      <c r="B53" s="7"/>
      <c r="C53" s="72"/>
      <c r="D53" s="73"/>
      <c r="E53" s="74"/>
    </row>
    <row r="54" spans="1:5" ht="15">
      <c r="A54" s="43" t="s">
        <v>51</v>
      </c>
      <c r="B54" s="6" t="s">
        <v>92</v>
      </c>
      <c r="C54" s="70" t="s">
        <v>513</v>
      </c>
      <c r="D54" s="71" t="s">
        <v>44</v>
      </c>
      <c r="E54" s="67">
        <v>9080540</v>
      </c>
    </row>
    <row r="55" spans="1:5" ht="15">
      <c r="A55" s="41"/>
      <c r="B55" s="7"/>
      <c r="C55" s="72"/>
      <c r="D55" s="73"/>
      <c r="E55" s="74"/>
    </row>
    <row r="56" spans="1:5" ht="15">
      <c r="A56" s="97" t="s">
        <v>20</v>
      </c>
      <c r="B56" s="95" t="s">
        <v>93</v>
      </c>
      <c r="C56" s="70" t="s">
        <v>514</v>
      </c>
      <c r="D56" s="71" t="s">
        <v>41</v>
      </c>
      <c r="E56" s="67">
        <v>7097256</v>
      </c>
    </row>
    <row r="57" spans="1:5" ht="15">
      <c r="A57" s="98"/>
      <c r="B57" s="96"/>
      <c r="C57" s="70" t="s">
        <v>569</v>
      </c>
      <c r="D57" s="71" t="s">
        <v>41</v>
      </c>
      <c r="E57" s="67">
        <v>370205</v>
      </c>
    </row>
    <row r="58" spans="1:5" ht="15">
      <c r="A58" s="41"/>
      <c r="B58" s="7"/>
      <c r="C58" s="72"/>
      <c r="D58" s="73"/>
      <c r="E58" s="74"/>
    </row>
    <row r="59" spans="1:5" ht="15">
      <c r="A59" s="43" t="s">
        <v>94</v>
      </c>
      <c r="B59" s="6" t="s">
        <v>95</v>
      </c>
      <c r="C59" s="70" t="s">
        <v>515</v>
      </c>
      <c r="D59" s="71" t="s">
        <v>41</v>
      </c>
      <c r="E59" s="67" t="s">
        <v>551</v>
      </c>
    </row>
    <row r="60" spans="1:5" ht="15">
      <c r="A60" s="41"/>
      <c r="B60" s="7"/>
      <c r="C60" s="72"/>
      <c r="D60" s="73"/>
      <c r="E60" s="74"/>
    </row>
    <row r="61" spans="1:5" ht="15">
      <c r="A61" s="97" t="s">
        <v>21</v>
      </c>
      <c r="B61" s="95" t="s">
        <v>97</v>
      </c>
      <c r="C61" s="70" t="s">
        <v>98</v>
      </c>
      <c r="D61" s="71" t="s">
        <v>41</v>
      </c>
      <c r="E61" s="75">
        <v>3702488</v>
      </c>
    </row>
    <row r="62" spans="1:5" ht="15">
      <c r="A62" s="98"/>
      <c r="B62" s="96"/>
      <c r="C62" s="70" t="s">
        <v>516</v>
      </c>
      <c r="D62" s="71" t="s">
        <v>41</v>
      </c>
      <c r="E62" s="75">
        <v>5072434</v>
      </c>
    </row>
    <row r="63" spans="1:5" ht="15">
      <c r="A63" s="41"/>
      <c r="B63" s="7"/>
      <c r="C63" s="72"/>
      <c r="D63" s="73"/>
      <c r="E63" s="74"/>
    </row>
    <row r="64" spans="1:5" ht="15">
      <c r="A64" s="97" t="s">
        <v>22</v>
      </c>
      <c r="B64" s="95" t="s">
        <v>99</v>
      </c>
      <c r="C64" s="70" t="s">
        <v>76</v>
      </c>
      <c r="D64" s="71" t="s">
        <v>44</v>
      </c>
      <c r="E64" s="9">
        <v>7026131</v>
      </c>
    </row>
    <row r="65" spans="1:5" ht="15">
      <c r="A65" s="98"/>
      <c r="B65" s="96"/>
      <c r="C65" s="82" t="s">
        <v>100</v>
      </c>
      <c r="D65" s="8" t="s">
        <v>41</v>
      </c>
      <c r="E65" s="75">
        <v>370249</v>
      </c>
    </row>
    <row r="66" spans="1:5" ht="15">
      <c r="A66" s="41"/>
      <c r="B66" s="7"/>
      <c r="C66" s="72"/>
      <c r="D66" s="73"/>
      <c r="E66" s="74"/>
    </row>
    <row r="67" spans="1:5" ht="15">
      <c r="A67" s="43" t="s">
        <v>101</v>
      </c>
      <c r="B67" s="6" t="s">
        <v>102</v>
      </c>
      <c r="C67" s="70" t="s">
        <v>70</v>
      </c>
      <c r="D67" s="71" t="s">
        <v>71</v>
      </c>
      <c r="E67" s="67">
        <v>370339</v>
      </c>
    </row>
    <row r="68" spans="1:5" ht="15">
      <c r="A68" s="50"/>
      <c r="B68" s="52"/>
      <c r="C68" s="70" t="s">
        <v>562</v>
      </c>
      <c r="D68" s="8" t="s">
        <v>563</v>
      </c>
      <c r="E68" s="67">
        <v>6185</v>
      </c>
    </row>
    <row r="69" spans="1:5" ht="15">
      <c r="A69" s="41"/>
      <c r="B69" s="7"/>
      <c r="C69" s="72"/>
      <c r="D69" s="73"/>
      <c r="E69" s="74"/>
    </row>
    <row r="70" spans="1:5" ht="15">
      <c r="A70" s="43" t="s">
        <v>63</v>
      </c>
      <c r="B70" s="6" t="s">
        <v>103</v>
      </c>
      <c r="C70" s="70" t="s">
        <v>517</v>
      </c>
      <c r="D70" s="71" t="s">
        <v>44</v>
      </c>
      <c r="E70" s="67">
        <v>6471413</v>
      </c>
    </row>
    <row r="71" spans="1:5" ht="15">
      <c r="A71" s="41"/>
      <c r="B71" s="7"/>
      <c r="C71" s="72"/>
      <c r="D71" s="73"/>
      <c r="E71" s="74"/>
    </row>
    <row r="72" spans="1:5" ht="15">
      <c r="A72" s="97" t="s">
        <v>105</v>
      </c>
      <c r="B72" s="95" t="s">
        <v>106</v>
      </c>
      <c r="C72" s="70" t="s">
        <v>107</v>
      </c>
      <c r="D72" s="71" t="s">
        <v>41</v>
      </c>
      <c r="E72" s="67">
        <v>9236555</v>
      </c>
    </row>
    <row r="73" spans="1:5" ht="15">
      <c r="A73" s="98"/>
      <c r="B73" s="96"/>
      <c r="C73" s="70" t="s">
        <v>107</v>
      </c>
      <c r="D73" s="71" t="s">
        <v>41</v>
      </c>
      <c r="E73" s="67" t="s">
        <v>579</v>
      </c>
    </row>
    <row r="74" spans="1:5" ht="15">
      <c r="A74" s="41"/>
      <c r="B74" s="7"/>
      <c r="C74" s="72"/>
      <c r="D74" s="73"/>
      <c r="E74" s="74"/>
    </row>
    <row r="75" spans="1:5" ht="15">
      <c r="A75" s="43" t="s">
        <v>64</v>
      </c>
      <c r="B75" s="6" t="s">
        <v>108</v>
      </c>
      <c r="C75" s="70" t="s">
        <v>518</v>
      </c>
      <c r="D75" s="71" t="s">
        <v>519</v>
      </c>
      <c r="E75" s="67">
        <v>7954847</v>
      </c>
    </row>
    <row r="76" spans="1:5" ht="15">
      <c r="A76" s="41"/>
      <c r="B76" s="7"/>
      <c r="C76" s="72"/>
      <c r="D76" s="73"/>
      <c r="E76" s="74"/>
    </row>
    <row r="77" spans="1:5" ht="15">
      <c r="A77" s="43" t="s">
        <v>26</v>
      </c>
      <c r="B77" s="6" t="s">
        <v>109</v>
      </c>
      <c r="C77" s="70" t="s">
        <v>520</v>
      </c>
      <c r="D77" s="71" t="s">
        <v>521</v>
      </c>
      <c r="E77" s="67">
        <v>7136773</v>
      </c>
    </row>
    <row r="78" spans="1:5" ht="15">
      <c r="A78" s="41"/>
      <c r="B78" s="7"/>
      <c r="C78" s="72"/>
      <c r="D78" s="73"/>
      <c r="E78" s="74"/>
    </row>
    <row r="79" spans="1:5" ht="15">
      <c r="A79" s="43" t="s">
        <v>28</v>
      </c>
      <c r="B79" s="6" t="s">
        <v>110</v>
      </c>
      <c r="C79" s="70" t="s">
        <v>111</v>
      </c>
      <c r="D79" s="71" t="s">
        <v>112</v>
      </c>
      <c r="E79" s="67" t="s">
        <v>580</v>
      </c>
    </row>
    <row r="80" spans="1:5" ht="15">
      <c r="A80" s="41"/>
      <c r="B80" s="7"/>
      <c r="C80" s="72"/>
      <c r="D80" s="73"/>
      <c r="E80" s="74"/>
    </row>
    <row r="81" spans="1:5" ht="15">
      <c r="A81" s="46" t="s">
        <v>29</v>
      </c>
      <c r="B81" s="45" t="s">
        <v>522</v>
      </c>
      <c r="C81" s="70" t="s">
        <v>150</v>
      </c>
      <c r="D81" s="71" t="s">
        <v>41</v>
      </c>
      <c r="E81" s="67">
        <v>1046697</v>
      </c>
    </row>
    <row r="82" spans="1:5" ht="15">
      <c r="A82" s="41"/>
      <c r="B82" s="7"/>
      <c r="C82" s="72"/>
      <c r="D82" s="73"/>
      <c r="E82" s="74"/>
    </row>
    <row r="83" spans="1:5" ht="15">
      <c r="A83" s="46" t="s">
        <v>30</v>
      </c>
      <c r="B83" s="6" t="s">
        <v>113</v>
      </c>
      <c r="C83" s="70" t="s">
        <v>523</v>
      </c>
      <c r="D83" s="71" t="s">
        <v>41</v>
      </c>
      <c r="E83" s="67">
        <v>2590198</v>
      </c>
    </row>
    <row r="84" spans="1:5" ht="15">
      <c r="A84" s="41"/>
      <c r="B84" s="7"/>
      <c r="C84" s="72"/>
      <c r="D84" s="73"/>
      <c r="E84" s="74"/>
    </row>
    <row r="85" spans="1:5" ht="15">
      <c r="A85" s="46" t="s">
        <v>116</v>
      </c>
      <c r="B85" s="6" t="s">
        <v>115</v>
      </c>
      <c r="C85" s="70" t="s">
        <v>524</v>
      </c>
      <c r="D85" s="71" t="s">
        <v>41</v>
      </c>
      <c r="E85" s="67">
        <v>2412633</v>
      </c>
    </row>
    <row r="86" spans="1:5" ht="15">
      <c r="A86" s="41"/>
      <c r="B86" s="7"/>
      <c r="C86" s="72"/>
      <c r="D86" s="73"/>
      <c r="E86" s="74"/>
    </row>
    <row r="87" spans="1:5" ht="15">
      <c r="A87" s="103" t="s">
        <v>119</v>
      </c>
      <c r="B87" s="95" t="s">
        <v>117</v>
      </c>
      <c r="C87" s="70" t="s">
        <v>118</v>
      </c>
      <c r="D87" s="71" t="s">
        <v>88</v>
      </c>
      <c r="E87" s="67">
        <v>2525624</v>
      </c>
    </row>
    <row r="88" spans="1:5" ht="15">
      <c r="A88" s="98"/>
      <c r="B88" s="96"/>
      <c r="C88" s="70" t="s">
        <v>118</v>
      </c>
      <c r="D88" s="71" t="s">
        <v>62</v>
      </c>
      <c r="E88" s="67">
        <v>3817</v>
      </c>
    </row>
    <row r="89" spans="1:5" ht="15">
      <c r="A89" s="63"/>
      <c r="B89" s="62"/>
      <c r="C89" s="70" t="s">
        <v>118</v>
      </c>
      <c r="D89" s="71" t="s">
        <v>568</v>
      </c>
      <c r="E89" s="67">
        <v>377053</v>
      </c>
    </row>
    <row r="90" spans="1:5" ht="15">
      <c r="A90" s="41"/>
      <c r="B90" s="7"/>
      <c r="C90" s="72"/>
      <c r="D90" s="73"/>
      <c r="E90" s="74"/>
    </row>
    <row r="91" spans="1:5" ht="15">
      <c r="A91" s="46" t="s">
        <v>121</v>
      </c>
      <c r="B91" s="6" t="s">
        <v>120</v>
      </c>
      <c r="C91" s="70" t="s">
        <v>78</v>
      </c>
      <c r="D91" s="71" t="s">
        <v>41</v>
      </c>
      <c r="E91" s="75">
        <v>3702825</v>
      </c>
    </row>
    <row r="92" spans="1:5" ht="15">
      <c r="A92" s="41"/>
      <c r="B92" s="7"/>
      <c r="C92" s="72"/>
      <c r="D92" s="73"/>
      <c r="E92" s="74"/>
    </row>
    <row r="93" spans="1:5" ht="15">
      <c r="A93" s="46" t="s">
        <v>125</v>
      </c>
      <c r="B93" s="6" t="s">
        <v>122</v>
      </c>
      <c r="C93" s="70" t="s">
        <v>123</v>
      </c>
      <c r="D93" s="71" t="s">
        <v>124</v>
      </c>
      <c r="E93" s="75" t="s">
        <v>552</v>
      </c>
    </row>
    <row r="94" spans="1:5" ht="15">
      <c r="A94" s="41"/>
      <c r="B94" s="7"/>
      <c r="C94" s="72"/>
      <c r="D94" s="73"/>
      <c r="E94" s="74"/>
    </row>
    <row r="95" spans="1:5" ht="15">
      <c r="A95" s="46" t="s">
        <v>129</v>
      </c>
      <c r="B95" s="6" t="s">
        <v>126</v>
      </c>
      <c r="C95" s="70" t="s">
        <v>127</v>
      </c>
      <c r="D95" s="71" t="s">
        <v>128</v>
      </c>
      <c r="E95" s="67">
        <v>3702925</v>
      </c>
    </row>
    <row r="96" spans="1:5" ht="15">
      <c r="A96" s="41"/>
      <c r="B96" s="7"/>
      <c r="C96" s="72"/>
      <c r="D96" s="73"/>
      <c r="E96" s="74"/>
    </row>
    <row r="97" spans="1:5" ht="15">
      <c r="A97" s="103" t="s">
        <v>133</v>
      </c>
      <c r="B97" s="95" t="s">
        <v>130</v>
      </c>
      <c r="C97" s="70" t="s">
        <v>131</v>
      </c>
      <c r="D97" s="71" t="s">
        <v>41</v>
      </c>
      <c r="E97" s="67" t="s">
        <v>132</v>
      </c>
    </row>
    <row r="98" spans="1:5" ht="15">
      <c r="A98" s="98"/>
      <c r="B98" s="96"/>
      <c r="C98" s="70" t="s">
        <v>123</v>
      </c>
      <c r="D98" s="71" t="s">
        <v>41</v>
      </c>
      <c r="E98" s="67" t="s">
        <v>581</v>
      </c>
    </row>
    <row r="99" spans="1:5" ht="15">
      <c r="A99" s="41"/>
      <c r="B99" s="7"/>
      <c r="C99" s="72"/>
      <c r="D99" s="73"/>
      <c r="E99" s="74"/>
    </row>
    <row r="100" spans="1:5" ht="15">
      <c r="A100" s="103" t="s">
        <v>135</v>
      </c>
      <c r="B100" s="95" t="s">
        <v>134</v>
      </c>
      <c r="C100" s="70" t="s">
        <v>123</v>
      </c>
      <c r="D100" s="71" t="s">
        <v>41</v>
      </c>
      <c r="E100" s="67">
        <v>3906</v>
      </c>
    </row>
    <row r="101" spans="1:5" ht="15">
      <c r="A101" s="98"/>
      <c r="B101" s="96"/>
      <c r="C101" s="70" t="s">
        <v>123</v>
      </c>
      <c r="D101" s="71" t="s">
        <v>41</v>
      </c>
      <c r="E101" s="75" t="s">
        <v>582</v>
      </c>
    </row>
    <row r="102" spans="1:5" ht="15">
      <c r="A102" s="41"/>
      <c r="B102" s="7"/>
      <c r="C102" s="72"/>
      <c r="D102" s="73"/>
      <c r="E102" s="74"/>
    </row>
    <row r="103" spans="1:5" ht="15">
      <c r="A103" s="103" t="s">
        <v>137</v>
      </c>
      <c r="B103" s="95" t="s">
        <v>136</v>
      </c>
      <c r="C103" s="70" t="s">
        <v>123</v>
      </c>
      <c r="D103" s="71" t="s">
        <v>44</v>
      </c>
      <c r="E103" s="67">
        <v>3567</v>
      </c>
    </row>
    <row r="104" spans="1:5" ht="15">
      <c r="A104" s="98"/>
      <c r="B104" s="96"/>
      <c r="C104" s="70" t="s">
        <v>123</v>
      </c>
      <c r="D104" s="71" t="s">
        <v>41</v>
      </c>
      <c r="E104" s="67" t="s">
        <v>570</v>
      </c>
    </row>
    <row r="105" spans="1:5" ht="15">
      <c r="A105" s="41"/>
      <c r="B105" s="7"/>
      <c r="C105" s="72"/>
      <c r="D105" s="73"/>
      <c r="E105" s="74"/>
    </row>
    <row r="106" spans="1:5" ht="15">
      <c r="A106" s="53" t="s">
        <v>139</v>
      </c>
      <c r="B106" s="51" t="s">
        <v>138</v>
      </c>
      <c r="C106" s="70" t="s">
        <v>525</v>
      </c>
      <c r="D106" s="71" t="s">
        <v>44</v>
      </c>
      <c r="E106" s="67">
        <v>1604107</v>
      </c>
    </row>
    <row r="107" spans="1:5" ht="15">
      <c r="A107" s="65"/>
      <c r="B107" s="61"/>
      <c r="C107" s="70" t="s">
        <v>123</v>
      </c>
      <c r="D107" s="71" t="s">
        <v>41</v>
      </c>
      <c r="E107" s="67">
        <v>3703855</v>
      </c>
    </row>
    <row r="108" spans="1:5" ht="15">
      <c r="A108" s="41"/>
      <c r="B108" s="7"/>
      <c r="C108" s="72"/>
      <c r="D108" s="73"/>
      <c r="E108" s="74"/>
    </row>
    <row r="109" spans="1:5" ht="15">
      <c r="A109" s="103" t="s">
        <v>140</v>
      </c>
      <c r="B109" s="104" t="s">
        <v>537</v>
      </c>
      <c r="C109" s="70" t="s">
        <v>123</v>
      </c>
      <c r="D109" s="71" t="s">
        <v>43</v>
      </c>
      <c r="E109" s="67">
        <v>3111</v>
      </c>
    </row>
    <row r="110" spans="1:5" ht="15">
      <c r="A110" s="98"/>
      <c r="B110" s="96"/>
      <c r="C110" s="70" t="s">
        <v>123</v>
      </c>
      <c r="D110" s="71" t="s">
        <v>43</v>
      </c>
      <c r="E110" s="67" t="s">
        <v>583</v>
      </c>
    </row>
    <row r="111" spans="1:5" ht="15">
      <c r="A111" s="41"/>
      <c r="B111" s="7"/>
      <c r="C111" s="72"/>
      <c r="D111" s="73"/>
      <c r="E111" s="74"/>
    </row>
    <row r="112" spans="1:5" ht="15">
      <c r="A112" s="46" t="s">
        <v>142</v>
      </c>
      <c r="B112" s="6" t="s">
        <v>141</v>
      </c>
      <c r="C112" s="70" t="s">
        <v>526</v>
      </c>
      <c r="D112" s="71" t="s">
        <v>44</v>
      </c>
      <c r="E112" s="67">
        <v>9260597</v>
      </c>
    </row>
    <row r="113" spans="1:5" ht="15">
      <c r="A113" s="41"/>
      <c r="B113" s="7"/>
      <c r="C113" s="72"/>
      <c r="D113" s="73"/>
      <c r="E113" s="74"/>
    </row>
    <row r="114" spans="1:5" ht="15">
      <c r="A114" s="48" t="s">
        <v>543</v>
      </c>
      <c r="B114" s="45" t="s">
        <v>542</v>
      </c>
      <c r="C114" s="70" t="s">
        <v>131</v>
      </c>
      <c r="D114" s="70" t="s">
        <v>44</v>
      </c>
      <c r="E114" s="70" t="s">
        <v>571</v>
      </c>
    </row>
    <row r="115" spans="1:5" ht="15">
      <c r="A115" s="42"/>
      <c r="B115" s="25"/>
      <c r="C115" s="72"/>
      <c r="D115" s="73"/>
      <c r="E115" s="74"/>
    </row>
    <row r="116" spans="1:5" ht="15">
      <c r="A116" s="103" t="s">
        <v>148</v>
      </c>
      <c r="B116" s="95" t="s">
        <v>143</v>
      </c>
      <c r="C116" s="70" t="s">
        <v>144</v>
      </c>
      <c r="D116" s="71" t="s">
        <v>145</v>
      </c>
      <c r="E116" s="67">
        <v>8970022</v>
      </c>
    </row>
    <row r="117" spans="1:5" ht="15">
      <c r="A117" s="98"/>
      <c r="B117" s="96"/>
      <c r="C117" s="70" t="s">
        <v>146</v>
      </c>
      <c r="D117" s="71" t="s">
        <v>147</v>
      </c>
      <c r="E117" s="75">
        <v>3702953</v>
      </c>
    </row>
    <row r="118" spans="1:5" ht="15">
      <c r="A118" s="41"/>
      <c r="B118" s="7"/>
      <c r="C118" s="72"/>
      <c r="D118" s="73"/>
      <c r="E118" s="74"/>
    </row>
    <row r="119" spans="1:5" ht="15">
      <c r="A119" s="103" t="s">
        <v>153</v>
      </c>
      <c r="B119" s="95" t="s">
        <v>149</v>
      </c>
      <c r="C119" s="70" t="s">
        <v>150</v>
      </c>
      <c r="D119" s="71" t="s">
        <v>151</v>
      </c>
      <c r="E119" s="67">
        <v>13507</v>
      </c>
    </row>
    <row r="120" spans="1:5" ht="15">
      <c r="A120" s="105"/>
      <c r="B120" s="99"/>
      <c r="C120" s="70" t="s">
        <v>123</v>
      </c>
      <c r="D120" s="71" t="s">
        <v>510</v>
      </c>
      <c r="E120" s="75">
        <v>6204</v>
      </c>
    </row>
    <row r="121" spans="1:5" ht="15">
      <c r="A121" s="106"/>
      <c r="B121" s="96"/>
      <c r="C121" s="70" t="s">
        <v>146</v>
      </c>
      <c r="D121" s="71" t="s">
        <v>147</v>
      </c>
      <c r="E121" s="75">
        <v>3702953</v>
      </c>
    </row>
    <row r="122" spans="1:5" ht="15">
      <c r="A122" s="41"/>
      <c r="B122" s="7"/>
      <c r="C122" s="72"/>
      <c r="D122" s="73"/>
      <c r="E122" s="74"/>
    </row>
    <row r="123" spans="1:5" ht="15">
      <c r="A123" s="103" t="s">
        <v>156</v>
      </c>
      <c r="B123" s="95" t="s">
        <v>154</v>
      </c>
      <c r="C123" s="70" t="s">
        <v>131</v>
      </c>
      <c r="D123" s="71" t="s">
        <v>151</v>
      </c>
      <c r="E123" s="67" t="s">
        <v>155</v>
      </c>
    </row>
    <row r="124" spans="1:5" ht="15">
      <c r="A124" s="98"/>
      <c r="B124" s="96"/>
      <c r="C124" s="70" t="s">
        <v>123</v>
      </c>
      <c r="D124" s="71" t="s">
        <v>152</v>
      </c>
      <c r="E124" s="67" t="s">
        <v>553</v>
      </c>
    </row>
    <row r="125" spans="1:5" ht="15">
      <c r="A125" s="63"/>
      <c r="B125" s="62"/>
      <c r="C125" s="70" t="s">
        <v>123</v>
      </c>
      <c r="D125" s="71" t="s">
        <v>510</v>
      </c>
      <c r="E125" s="67">
        <v>364613</v>
      </c>
    </row>
    <row r="126" spans="1:5" ht="15">
      <c r="A126" s="41"/>
      <c r="B126" s="7"/>
      <c r="C126" s="72"/>
      <c r="D126" s="73"/>
      <c r="E126" s="74"/>
    </row>
    <row r="127" spans="1:5" ht="15">
      <c r="A127" s="103" t="s">
        <v>161</v>
      </c>
      <c r="B127" s="95" t="s">
        <v>157</v>
      </c>
      <c r="C127" s="70" t="s">
        <v>158</v>
      </c>
      <c r="D127" s="71" t="s">
        <v>159</v>
      </c>
      <c r="E127" s="67">
        <v>5300</v>
      </c>
    </row>
    <row r="128" spans="1:5" ht="15">
      <c r="A128" s="100"/>
      <c r="B128" s="99"/>
      <c r="C128" s="70" t="s">
        <v>123</v>
      </c>
      <c r="D128" s="71" t="s">
        <v>160</v>
      </c>
      <c r="E128" s="75" t="s">
        <v>554</v>
      </c>
    </row>
    <row r="129" spans="1:5" ht="15">
      <c r="A129" s="98"/>
      <c r="B129" s="96"/>
      <c r="C129" s="70" t="s">
        <v>158</v>
      </c>
      <c r="D129" s="71" t="s">
        <v>46</v>
      </c>
      <c r="E129" s="75">
        <v>1853423</v>
      </c>
    </row>
    <row r="130" spans="1:5" ht="15">
      <c r="A130" s="41"/>
      <c r="B130" s="7"/>
      <c r="C130" s="72"/>
      <c r="D130" s="73"/>
      <c r="E130" s="74"/>
    </row>
    <row r="131" spans="1:5" ht="15">
      <c r="A131" s="46" t="s">
        <v>164</v>
      </c>
      <c r="B131" s="6" t="s">
        <v>162</v>
      </c>
      <c r="C131" s="70" t="s">
        <v>123</v>
      </c>
      <c r="D131" s="71" t="s">
        <v>163</v>
      </c>
      <c r="E131" s="67" t="s">
        <v>584</v>
      </c>
    </row>
    <row r="132" spans="1:5" ht="15">
      <c r="A132" s="41"/>
      <c r="B132" s="7"/>
      <c r="C132" s="72"/>
      <c r="D132" s="73"/>
      <c r="E132" s="74"/>
    </row>
    <row r="133" spans="1:5" ht="15">
      <c r="A133" s="103" t="s">
        <v>169</v>
      </c>
      <c r="B133" s="95" t="s">
        <v>165</v>
      </c>
      <c r="C133" s="70" t="s">
        <v>166</v>
      </c>
      <c r="D133" s="71" t="s">
        <v>167</v>
      </c>
      <c r="E133" s="67">
        <v>8974461</v>
      </c>
    </row>
    <row r="134" spans="1:5" ht="15">
      <c r="A134" s="98"/>
      <c r="B134" s="96"/>
      <c r="C134" s="70" t="s">
        <v>123</v>
      </c>
      <c r="D134" s="71" t="s">
        <v>168</v>
      </c>
      <c r="E134" s="67" t="s">
        <v>585</v>
      </c>
    </row>
    <row r="135" spans="1:5" ht="15">
      <c r="A135" s="41"/>
      <c r="B135" s="7"/>
      <c r="C135" s="72"/>
      <c r="D135" s="73"/>
      <c r="E135" s="74"/>
    </row>
    <row r="136" spans="1:5" ht="15">
      <c r="A136" s="46" t="s">
        <v>172</v>
      </c>
      <c r="B136" s="6" t="s">
        <v>170</v>
      </c>
      <c r="C136" s="70" t="s">
        <v>171</v>
      </c>
      <c r="D136" s="71" t="s">
        <v>41</v>
      </c>
      <c r="E136" s="67" t="s">
        <v>586</v>
      </c>
    </row>
    <row r="137" spans="1:5" ht="15">
      <c r="A137" s="41"/>
      <c r="B137" s="7"/>
      <c r="C137" s="72"/>
      <c r="D137" s="73"/>
      <c r="E137" s="74"/>
    </row>
    <row r="138" spans="1:5" ht="15">
      <c r="A138" s="103" t="s">
        <v>176</v>
      </c>
      <c r="B138" s="95" t="s">
        <v>173</v>
      </c>
      <c r="C138" s="70" t="s">
        <v>174</v>
      </c>
      <c r="D138" s="71"/>
      <c r="E138" s="67">
        <v>2001</v>
      </c>
    </row>
    <row r="139" spans="1:5" ht="15">
      <c r="A139" s="100"/>
      <c r="B139" s="99"/>
      <c r="C139" s="70" t="s">
        <v>175</v>
      </c>
      <c r="D139" s="71"/>
      <c r="E139" s="67">
        <v>1280</v>
      </c>
    </row>
    <row r="140" spans="1:5" ht="15">
      <c r="A140" s="98"/>
      <c r="B140" s="96"/>
      <c r="C140" s="70" t="s">
        <v>174</v>
      </c>
      <c r="D140" s="71" t="s">
        <v>527</v>
      </c>
      <c r="E140" s="67">
        <v>3124476</v>
      </c>
    </row>
    <row r="141" spans="1:5" ht="15">
      <c r="A141" s="41"/>
      <c r="B141" s="7"/>
      <c r="C141" s="72"/>
      <c r="D141" s="73"/>
      <c r="E141" s="74"/>
    </row>
    <row r="142" spans="1:5" ht="15">
      <c r="A142" s="103" t="s">
        <v>179</v>
      </c>
      <c r="B142" s="95" t="s">
        <v>177</v>
      </c>
      <c r="C142" s="70" t="s">
        <v>174</v>
      </c>
      <c r="D142" s="71"/>
      <c r="E142" s="67"/>
    </row>
    <row r="143" spans="1:5" ht="15">
      <c r="A143" s="98"/>
      <c r="B143" s="96"/>
      <c r="C143" s="70" t="s">
        <v>178</v>
      </c>
      <c r="D143" s="71"/>
      <c r="E143" s="67"/>
    </row>
    <row r="144" spans="1:5" ht="15">
      <c r="A144" s="41"/>
      <c r="B144" s="7"/>
      <c r="C144" s="72"/>
      <c r="D144" s="73"/>
      <c r="E144" s="74"/>
    </row>
    <row r="145" spans="1:5" ht="15">
      <c r="A145" s="103" t="s">
        <v>182</v>
      </c>
      <c r="B145" s="95" t="s">
        <v>180</v>
      </c>
      <c r="C145" s="70" t="s">
        <v>123</v>
      </c>
      <c r="D145" s="71" t="s">
        <v>88</v>
      </c>
      <c r="E145" s="75" t="s">
        <v>587</v>
      </c>
    </row>
    <row r="146" spans="1:5" ht="15">
      <c r="A146" s="100"/>
      <c r="B146" s="99"/>
      <c r="C146" s="70" t="s">
        <v>131</v>
      </c>
      <c r="D146" s="71"/>
      <c r="E146" s="67"/>
    </row>
    <row r="147" spans="1:5" ht="15">
      <c r="A147" s="98"/>
      <c r="B147" s="96"/>
      <c r="C147" s="70" t="s">
        <v>181</v>
      </c>
      <c r="D147" s="71"/>
      <c r="E147" s="67"/>
    </row>
    <row r="148" spans="1:5" ht="15">
      <c r="A148" s="41"/>
      <c r="B148" s="7"/>
      <c r="C148" s="72"/>
      <c r="D148" s="73"/>
      <c r="E148" s="74"/>
    </row>
    <row r="149" spans="1:5" ht="15">
      <c r="A149" s="109" t="s">
        <v>185</v>
      </c>
      <c r="B149" s="107" t="s">
        <v>528</v>
      </c>
      <c r="C149" s="83" t="s">
        <v>24</v>
      </c>
      <c r="D149" s="84" t="s">
        <v>529</v>
      </c>
      <c r="E149" s="85" t="s">
        <v>555</v>
      </c>
    </row>
    <row r="150" spans="1:5" ht="15">
      <c r="A150" s="110"/>
      <c r="B150" s="108"/>
      <c r="C150" s="83" t="s">
        <v>572</v>
      </c>
      <c r="D150" s="84" t="s">
        <v>573</v>
      </c>
      <c r="E150" s="85">
        <v>350142</v>
      </c>
    </row>
    <row r="151" spans="1:5" ht="15">
      <c r="A151" s="41"/>
      <c r="B151" s="7"/>
      <c r="C151" s="72"/>
      <c r="D151" s="73"/>
      <c r="E151" s="74"/>
    </row>
    <row r="152" spans="1:5" ht="15">
      <c r="A152" s="103" t="s">
        <v>186</v>
      </c>
      <c r="B152" s="95" t="s">
        <v>183</v>
      </c>
      <c r="C152" s="70" t="s">
        <v>96</v>
      </c>
      <c r="D152" s="71" t="s">
        <v>44</v>
      </c>
      <c r="E152" s="67">
        <v>6429591</v>
      </c>
    </row>
    <row r="153" spans="1:5" ht="15">
      <c r="A153" s="98"/>
      <c r="B153" s="96"/>
      <c r="C153" s="70" t="s">
        <v>184</v>
      </c>
      <c r="D153" s="71" t="s">
        <v>65</v>
      </c>
      <c r="E153" s="67" t="s">
        <v>588</v>
      </c>
    </row>
    <row r="154" spans="1:5" ht="15">
      <c r="A154" s="41"/>
      <c r="B154" s="7"/>
      <c r="C154" s="72"/>
      <c r="D154" s="73"/>
      <c r="E154" s="74"/>
    </row>
    <row r="155" spans="1:5" ht="15">
      <c r="A155" s="46" t="s">
        <v>188</v>
      </c>
      <c r="B155" s="6" t="s">
        <v>27</v>
      </c>
      <c r="C155" s="82" t="s">
        <v>23</v>
      </c>
      <c r="D155" s="8" t="s">
        <v>47</v>
      </c>
      <c r="E155" s="9" t="s">
        <v>589</v>
      </c>
    </row>
    <row r="156" spans="1:5" ht="15">
      <c r="A156" s="41"/>
      <c r="B156" s="7"/>
      <c r="C156" s="72"/>
      <c r="D156" s="73"/>
      <c r="E156" s="74"/>
    </row>
    <row r="157" spans="1:5" ht="15">
      <c r="A157" s="103" t="s">
        <v>190</v>
      </c>
      <c r="B157" s="95" t="s">
        <v>187</v>
      </c>
      <c r="C157" s="70" t="s">
        <v>23</v>
      </c>
      <c r="D157" s="71" t="s">
        <v>43</v>
      </c>
      <c r="E157" s="75">
        <v>350142</v>
      </c>
    </row>
    <row r="158" spans="1:5" ht="15">
      <c r="A158" s="98"/>
      <c r="B158" s="96"/>
      <c r="C158" s="70" t="s">
        <v>23</v>
      </c>
      <c r="D158" s="71" t="s">
        <v>43</v>
      </c>
      <c r="E158" s="75">
        <v>20031</v>
      </c>
    </row>
    <row r="159" spans="1:5" ht="15">
      <c r="A159" s="41"/>
      <c r="B159" s="7"/>
      <c r="C159" s="72"/>
      <c r="D159" s="73"/>
      <c r="E159" s="74"/>
    </row>
    <row r="160" spans="1:5" ht="15">
      <c r="A160" s="103" t="s">
        <v>192</v>
      </c>
      <c r="B160" s="95" t="s">
        <v>189</v>
      </c>
      <c r="C160" s="70" t="s">
        <v>24</v>
      </c>
      <c r="D160" s="71" t="s">
        <v>41</v>
      </c>
      <c r="E160" s="67">
        <v>2051</v>
      </c>
    </row>
    <row r="161" spans="1:5" ht="15">
      <c r="A161" s="105"/>
      <c r="B161" s="99"/>
      <c r="C161" s="70" t="s">
        <v>184</v>
      </c>
      <c r="D161" s="71" t="s">
        <v>43</v>
      </c>
      <c r="E161" s="75" t="s">
        <v>590</v>
      </c>
    </row>
    <row r="162" spans="1:5" ht="15">
      <c r="A162" s="106"/>
      <c r="B162" s="96"/>
      <c r="C162" s="70" t="s">
        <v>25</v>
      </c>
      <c r="D162" s="71" t="s">
        <v>43</v>
      </c>
      <c r="E162" s="75">
        <v>350150</v>
      </c>
    </row>
    <row r="163" spans="1:5" ht="15">
      <c r="A163" s="41"/>
      <c r="B163" s="7"/>
      <c r="C163" s="72"/>
      <c r="D163" s="73"/>
      <c r="E163" s="74"/>
    </row>
    <row r="164" spans="1:5" ht="15">
      <c r="A164" s="103" t="s">
        <v>194</v>
      </c>
      <c r="B164" s="95" t="s">
        <v>191</v>
      </c>
      <c r="C164" s="70" t="s">
        <v>23</v>
      </c>
      <c r="D164" s="71" t="s">
        <v>41</v>
      </c>
      <c r="E164" s="67" t="s">
        <v>591</v>
      </c>
    </row>
    <row r="165" spans="1:5" ht="15">
      <c r="A165" s="98"/>
      <c r="B165" s="96"/>
      <c r="C165" s="70" t="s">
        <v>85</v>
      </c>
      <c r="D165" s="71" t="s">
        <v>41</v>
      </c>
      <c r="E165" s="9">
        <v>1656115</v>
      </c>
    </row>
    <row r="166" spans="1:5" ht="15">
      <c r="A166" s="41"/>
      <c r="B166" s="7"/>
      <c r="C166" s="72"/>
      <c r="D166" s="73"/>
      <c r="E166" s="74"/>
    </row>
    <row r="167" spans="1:5" ht="15">
      <c r="A167" s="103" t="s">
        <v>200</v>
      </c>
      <c r="B167" s="95" t="s">
        <v>193</v>
      </c>
      <c r="C167" s="70" t="s">
        <v>24</v>
      </c>
      <c r="D167" s="71" t="s">
        <v>84</v>
      </c>
      <c r="E167" s="67">
        <v>3165</v>
      </c>
    </row>
    <row r="168" spans="1:5" ht="15">
      <c r="A168" s="98"/>
      <c r="B168" s="96"/>
      <c r="C168" s="70" t="s">
        <v>184</v>
      </c>
      <c r="D168" s="71" t="s">
        <v>71</v>
      </c>
      <c r="E168" s="67" t="s">
        <v>592</v>
      </c>
    </row>
    <row r="169" spans="1:5" ht="15">
      <c r="A169" s="41"/>
      <c r="B169" s="7"/>
      <c r="C169" s="72"/>
      <c r="D169" s="73"/>
      <c r="E169" s="74"/>
    </row>
    <row r="170" spans="1:5" ht="15">
      <c r="A170" s="103" t="s">
        <v>202</v>
      </c>
      <c r="B170" s="95" t="s">
        <v>195</v>
      </c>
      <c r="C170" s="70" t="s">
        <v>196</v>
      </c>
      <c r="D170" s="71"/>
      <c r="E170" s="67" t="s">
        <v>197</v>
      </c>
    </row>
    <row r="171" spans="1:5" ht="15">
      <c r="A171" s="100"/>
      <c r="B171" s="99"/>
      <c r="C171" s="70" t="s">
        <v>198</v>
      </c>
      <c r="D171" s="71"/>
      <c r="E171" s="67"/>
    </row>
    <row r="172" spans="1:5" ht="15">
      <c r="A172" s="100"/>
      <c r="B172" s="99"/>
      <c r="C172" s="70" t="s">
        <v>150</v>
      </c>
      <c r="D172" s="71"/>
      <c r="E172" s="67">
        <v>316</v>
      </c>
    </row>
    <row r="173" spans="1:5" ht="15">
      <c r="A173" s="100"/>
      <c r="B173" s="99"/>
      <c r="C173" s="70" t="s">
        <v>23</v>
      </c>
      <c r="D173" s="71" t="s">
        <v>43</v>
      </c>
      <c r="E173" s="67" t="s">
        <v>574</v>
      </c>
    </row>
    <row r="174" spans="1:5" ht="15">
      <c r="A174" s="100"/>
      <c r="B174" s="99"/>
      <c r="C174" s="70" t="s">
        <v>23</v>
      </c>
      <c r="D174" s="71" t="s">
        <v>199</v>
      </c>
      <c r="E174" s="67">
        <v>70081</v>
      </c>
    </row>
    <row r="175" spans="1:5" ht="15">
      <c r="A175" s="98"/>
      <c r="B175" s="96"/>
      <c r="C175" s="70" t="s">
        <v>23</v>
      </c>
      <c r="D175" s="71" t="s">
        <v>88</v>
      </c>
      <c r="E175" s="67">
        <v>35002</v>
      </c>
    </row>
    <row r="176" spans="1:5" ht="15">
      <c r="A176" s="41"/>
      <c r="B176" s="7"/>
      <c r="C176" s="72"/>
      <c r="D176" s="73"/>
      <c r="E176" s="74"/>
    </row>
    <row r="177" spans="1:5" ht="15">
      <c r="A177" s="46" t="s">
        <v>205</v>
      </c>
      <c r="B177" s="6" t="s">
        <v>201</v>
      </c>
      <c r="C177" s="70" t="s">
        <v>23</v>
      </c>
      <c r="D177" s="71" t="s">
        <v>43</v>
      </c>
      <c r="E177" s="67" t="s">
        <v>593</v>
      </c>
    </row>
    <row r="178" spans="1:5" ht="15">
      <c r="A178" s="41"/>
      <c r="B178" s="7"/>
      <c r="C178" s="72"/>
      <c r="D178" s="73"/>
      <c r="E178" s="74"/>
    </row>
    <row r="179" spans="1:5" ht="15">
      <c r="A179" s="46" t="s">
        <v>207</v>
      </c>
      <c r="B179" s="6" t="s">
        <v>203</v>
      </c>
      <c r="C179" s="70" t="s">
        <v>530</v>
      </c>
      <c r="D179" s="71" t="s">
        <v>204</v>
      </c>
      <c r="E179" s="67">
        <v>1111244</v>
      </c>
    </row>
    <row r="180" spans="1:5" ht="15">
      <c r="A180" s="41"/>
      <c r="B180" s="7"/>
      <c r="C180" s="72"/>
      <c r="D180" s="73"/>
      <c r="E180" s="74"/>
    </row>
    <row r="181" spans="1:5" ht="15">
      <c r="A181" s="103" t="s">
        <v>209</v>
      </c>
      <c r="B181" s="95" t="s">
        <v>206</v>
      </c>
      <c r="C181" s="70" t="s">
        <v>158</v>
      </c>
      <c r="D181" s="71" t="s">
        <v>44</v>
      </c>
      <c r="E181" s="67">
        <v>2020</v>
      </c>
    </row>
    <row r="182" spans="1:5" ht="15">
      <c r="A182" s="105"/>
      <c r="B182" s="99"/>
      <c r="C182" s="70" t="s">
        <v>123</v>
      </c>
      <c r="D182" s="71" t="s">
        <v>43</v>
      </c>
      <c r="E182" s="75" t="s">
        <v>556</v>
      </c>
    </row>
    <row r="183" spans="1:5" ht="15">
      <c r="A183" s="106"/>
      <c r="B183" s="96"/>
      <c r="C183" s="70" t="s">
        <v>123</v>
      </c>
      <c r="D183" s="71" t="s">
        <v>41</v>
      </c>
      <c r="E183" s="75">
        <v>370421</v>
      </c>
    </row>
    <row r="184" spans="1:5" ht="15">
      <c r="A184" s="41"/>
      <c r="B184" s="7"/>
      <c r="C184" s="72"/>
      <c r="D184" s="73"/>
      <c r="E184" s="74"/>
    </row>
    <row r="185" spans="1:5" ht="15">
      <c r="A185" s="103" t="s">
        <v>213</v>
      </c>
      <c r="B185" s="95" t="s">
        <v>208</v>
      </c>
      <c r="C185" s="70" t="s">
        <v>531</v>
      </c>
      <c r="D185" s="71" t="s">
        <v>41</v>
      </c>
      <c r="E185" s="67" t="s">
        <v>561</v>
      </c>
    </row>
    <row r="186" spans="1:5" ht="15">
      <c r="A186" s="106"/>
      <c r="B186" s="96"/>
      <c r="C186" s="70" t="s">
        <v>78</v>
      </c>
      <c r="D186" s="71" t="s">
        <v>41</v>
      </c>
      <c r="E186" s="67">
        <v>370392</v>
      </c>
    </row>
    <row r="187" spans="1:5" ht="15">
      <c r="A187" s="41"/>
      <c r="B187" s="7"/>
      <c r="C187" s="72"/>
      <c r="D187" s="73"/>
      <c r="E187" s="74"/>
    </row>
    <row r="188" spans="1:5" ht="15">
      <c r="A188" s="103" t="s">
        <v>216</v>
      </c>
      <c r="B188" s="95" t="s">
        <v>210</v>
      </c>
      <c r="C188" s="70" t="s">
        <v>123</v>
      </c>
      <c r="D188" s="71" t="s">
        <v>41</v>
      </c>
      <c r="E188" s="75" t="s">
        <v>594</v>
      </c>
    </row>
    <row r="189" spans="1:5" ht="15">
      <c r="A189" s="98"/>
      <c r="B189" s="96"/>
      <c r="C189" s="82" t="s">
        <v>211</v>
      </c>
      <c r="D189" s="8" t="s">
        <v>212</v>
      </c>
      <c r="E189" s="9">
        <v>1589506</v>
      </c>
    </row>
    <row r="190" spans="1:5" ht="15">
      <c r="A190" s="41"/>
      <c r="B190" s="7"/>
      <c r="C190" s="72"/>
      <c r="D190" s="73"/>
      <c r="E190" s="74"/>
    </row>
    <row r="191" spans="1:5" ht="30">
      <c r="A191" s="103" t="s">
        <v>220</v>
      </c>
      <c r="B191" s="95" t="s">
        <v>214</v>
      </c>
      <c r="C191" s="66" t="s">
        <v>215</v>
      </c>
      <c r="D191" s="71"/>
      <c r="E191" s="67" t="s">
        <v>557</v>
      </c>
    </row>
    <row r="192" spans="1:5" ht="15">
      <c r="A192" s="100"/>
      <c r="B192" s="99"/>
      <c r="C192" s="66" t="s">
        <v>123</v>
      </c>
      <c r="D192" s="71"/>
      <c r="E192" s="67" t="s">
        <v>558</v>
      </c>
    </row>
    <row r="193" spans="1:5" ht="15">
      <c r="A193" s="100"/>
      <c r="B193" s="99"/>
      <c r="C193" s="70" t="s">
        <v>158</v>
      </c>
      <c r="D193" s="71" t="s">
        <v>41</v>
      </c>
      <c r="E193" s="67">
        <v>370401</v>
      </c>
    </row>
    <row r="194" spans="1:5" ht="15">
      <c r="A194" s="98"/>
      <c r="B194" s="96"/>
      <c r="C194" s="70" t="s">
        <v>171</v>
      </c>
      <c r="D194" s="71" t="s">
        <v>41</v>
      </c>
      <c r="E194" s="67" t="s">
        <v>595</v>
      </c>
    </row>
    <row r="195" spans="1:5" ht="15">
      <c r="A195" s="41"/>
      <c r="B195" s="7"/>
      <c r="C195" s="72"/>
      <c r="D195" s="73"/>
      <c r="E195" s="74"/>
    </row>
    <row r="196" spans="1:5" ht="15">
      <c r="A196" s="103" t="s">
        <v>224</v>
      </c>
      <c r="B196" s="95" t="s">
        <v>217</v>
      </c>
      <c r="C196" s="70" t="s">
        <v>218</v>
      </c>
      <c r="D196" s="71"/>
      <c r="E196" s="67"/>
    </row>
    <row r="197" spans="1:5" ht="15">
      <c r="A197" s="98"/>
      <c r="B197" s="96"/>
      <c r="C197" s="70" t="s">
        <v>219</v>
      </c>
      <c r="D197" s="71" t="s">
        <v>41</v>
      </c>
      <c r="E197" s="75" t="s">
        <v>559</v>
      </c>
    </row>
    <row r="198" spans="1:5" ht="15">
      <c r="A198" s="41"/>
      <c r="B198" s="7"/>
      <c r="C198" s="72"/>
      <c r="D198" s="73"/>
      <c r="E198" s="74"/>
    </row>
    <row r="199" spans="1:5" ht="15">
      <c r="A199" s="103" t="s">
        <v>226</v>
      </c>
      <c r="B199" s="95" t="s">
        <v>221</v>
      </c>
      <c r="C199" s="70" t="s">
        <v>123</v>
      </c>
      <c r="D199" s="71" t="s">
        <v>222</v>
      </c>
      <c r="E199" s="67" t="s">
        <v>596</v>
      </c>
    </row>
    <row r="200" spans="1:5" ht="15">
      <c r="A200" s="98"/>
      <c r="B200" s="96"/>
      <c r="C200" s="70" t="s">
        <v>123</v>
      </c>
      <c r="D200" s="71" t="s">
        <v>223</v>
      </c>
      <c r="E200" s="75">
        <v>366690</v>
      </c>
    </row>
    <row r="201" spans="1:5" ht="15">
      <c r="A201" s="41"/>
      <c r="B201" s="7"/>
      <c r="C201" s="72"/>
      <c r="D201" s="73"/>
      <c r="E201" s="74"/>
    </row>
    <row r="202" spans="1:5" ht="15">
      <c r="A202" s="103" t="s">
        <v>229</v>
      </c>
      <c r="B202" s="95" t="s">
        <v>225</v>
      </c>
      <c r="C202" s="70" t="s">
        <v>123</v>
      </c>
      <c r="D202" s="71"/>
      <c r="E202" s="67">
        <v>3328</v>
      </c>
    </row>
    <row r="203" spans="1:5" ht="15">
      <c r="A203" s="100"/>
      <c r="B203" s="99"/>
      <c r="C203" s="70" t="s">
        <v>123</v>
      </c>
      <c r="D203" s="71"/>
      <c r="E203" s="67">
        <v>3702295</v>
      </c>
    </row>
    <row r="204" spans="1:5" ht="15">
      <c r="A204" s="100"/>
      <c r="B204" s="99"/>
      <c r="C204" s="70" t="s">
        <v>171</v>
      </c>
      <c r="D204" s="71"/>
      <c r="E204" s="67">
        <v>31</v>
      </c>
    </row>
    <row r="205" spans="1:5" ht="15">
      <c r="A205" s="98"/>
      <c r="B205" s="96"/>
      <c r="C205" s="70" t="s">
        <v>123</v>
      </c>
      <c r="D205" s="71" t="s">
        <v>41</v>
      </c>
      <c r="E205" s="67">
        <v>3702242</v>
      </c>
    </row>
    <row r="206" spans="1:5" ht="15">
      <c r="A206" s="41"/>
      <c r="B206" s="7"/>
      <c r="C206" s="72"/>
      <c r="D206" s="73"/>
      <c r="E206" s="74"/>
    </row>
    <row r="207" spans="1:5" ht="15">
      <c r="A207" s="103" t="s">
        <v>232</v>
      </c>
      <c r="B207" s="95" t="s">
        <v>227</v>
      </c>
      <c r="C207" s="82" t="s">
        <v>367</v>
      </c>
      <c r="D207" s="8" t="s">
        <v>228</v>
      </c>
      <c r="E207" s="9">
        <v>7085061</v>
      </c>
    </row>
    <row r="208" spans="1:5" ht="15">
      <c r="A208" s="98"/>
      <c r="B208" s="96"/>
      <c r="C208" s="70" t="s">
        <v>158</v>
      </c>
      <c r="D208" s="71" t="s">
        <v>228</v>
      </c>
      <c r="E208" s="67">
        <v>3701</v>
      </c>
    </row>
    <row r="209" spans="1:5" ht="15">
      <c r="A209" s="41"/>
      <c r="B209" s="7"/>
      <c r="C209" s="72"/>
      <c r="D209" s="73"/>
      <c r="E209" s="74"/>
    </row>
    <row r="210" spans="1:5" ht="15">
      <c r="A210" s="103" t="s">
        <v>235</v>
      </c>
      <c r="B210" s="95" t="s">
        <v>230</v>
      </c>
      <c r="C210" s="70" t="s">
        <v>123</v>
      </c>
      <c r="D210" s="71"/>
      <c r="E210" s="67">
        <v>6145</v>
      </c>
    </row>
    <row r="211" spans="1:5" ht="15">
      <c r="A211" s="98"/>
      <c r="B211" s="96"/>
      <c r="C211" s="82" t="s">
        <v>171</v>
      </c>
      <c r="D211" s="8" t="s">
        <v>231</v>
      </c>
      <c r="E211" s="9">
        <v>2204378</v>
      </c>
    </row>
    <row r="212" spans="1:5" ht="15">
      <c r="A212" s="41"/>
      <c r="B212" s="7"/>
      <c r="C212" s="72"/>
      <c r="D212" s="73"/>
      <c r="E212" s="74"/>
    </row>
    <row r="213" spans="1:5" ht="15">
      <c r="A213" s="46" t="s">
        <v>239</v>
      </c>
      <c r="B213" s="6" t="s">
        <v>233</v>
      </c>
      <c r="C213" s="70" t="s">
        <v>234</v>
      </c>
      <c r="D213" s="71" t="s">
        <v>41</v>
      </c>
      <c r="E213" s="67">
        <v>343370</v>
      </c>
    </row>
    <row r="214" spans="1:5" ht="15">
      <c r="A214" s="41"/>
      <c r="B214" s="7"/>
      <c r="C214" s="72"/>
      <c r="D214" s="73"/>
      <c r="E214" s="74"/>
    </row>
    <row r="215" spans="1:5" ht="15">
      <c r="A215" s="46" t="s">
        <v>242</v>
      </c>
      <c r="B215" s="6" t="s">
        <v>236</v>
      </c>
      <c r="C215" s="70" t="s">
        <v>237</v>
      </c>
      <c r="D215" s="71" t="s">
        <v>238</v>
      </c>
      <c r="E215" s="67">
        <v>381606</v>
      </c>
    </row>
    <row r="216" spans="1:5" ht="15">
      <c r="A216" s="41"/>
      <c r="B216" s="7"/>
      <c r="C216" s="72"/>
      <c r="D216" s="73"/>
      <c r="E216" s="74"/>
    </row>
    <row r="217" spans="1:5" ht="15">
      <c r="A217" s="103" t="s">
        <v>245</v>
      </c>
      <c r="B217" s="95" t="s">
        <v>240</v>
      </c>
      <c r="C217" s="70" t="s">
        <v>234</v>
      </c>
      <c r="D217" s="71" t="s">
        <v>41</v>
      </c>
      <c r="E217" s="75">
        <v>340415</v>
      </c>
    </row>
    <row r="218" spans="1:5" ht="15">
      <c r="A218" s="98"/>
      <c r="B218" s="96"/>
      <c r="C218" s="8" t="s">
        <v>241</v>
      </c>
      <c r="D218" s="8" t="s">
        <v>532</v>
      </c>
      <c r="E218" s="9">
        <v>6628804</v>
      </c>
    </row>
    <row r="219" spans="1:5" ht="15">
      <c r="A219" s="41"/>
      <c r="B219" s="7"/>
      <c r="C219" s="72"/>
      <c r="D219" s="73"/>
      <c r="E219" s="74"/>
    </row>
    <row r="220" spans="1:5" ht="15">
      <c r="A220" s="103" t="s">
        <v>248</v>
      </c>
      <c r="B220" s="95" t="s">
        <v>243</v>
      </c>
      <c r="C220" s="70" t="s">
        <v>234</v>
      </c>
      <c r="D220" s="71" t="s">
        <v>160</v>
      </c>
      <c r="E220" s="75">
        <v>340865</v>
      </c>
    </row>
    <row r="221" spans="1:5" ht="15">
      <c r="A221" s="98"/>
      <c r="B221" s="96"/>
      <c r="C221" s="8" t="s">
        <v>241</v>
      </c>
      <c r="D221" s="8" t="s">
        <v>244</v>
      </c>
      <c r="E221" s="9">
        <v>6631477</v>
      </c>
    </row>
    <row r="222" spans="1:5" ht="15">
      <c r="A222" s="41"/>
      <c r="B222" s="7"/>
      <c r="C222" s="72"/>
      <c r="D222" s="73"/>
      <c r="E222" s="74"/>
    </row>
    <row r="223" spans="1:5" ht="15">
      <c r="A223" s="46" t="s">
        <v>254</v>
      </c>
      <c r="B223" s="6" t="s">
        <v>246</v>
      </c>
      <c r="C223" s="70" t="s">
        <v>247</v>
      </c>
      <c r="D223" s="71" t="s">
        <v>84</v>
      </c>
      <c r="E223" s="67" t="s">
        <v>597</v>
      </c>
    </row>
    <row r="224" spans="1:5" ht="15">
      <c r="A224" s="46"/>
      <c r="B224" s="64"/>
      <c r="C224" s="70" t="s">
        <v>247</v>
      </c>
      <c r="D224" s="71" t="s">
        <v>575</v>
      </c>
      <c r="E224" s="67">
        <v>333691</v>
      </c>
    </row>
    <row r="225" spans="1:5" ht="15">
      <c r="A225" s="41"/>
      <c r="B225" s="7"/>
      <c r="C225" s="72"/>
      <c r="D225" s="73"/>
      <c r="E225" s="74"/>
    </row>
    <row r="226" spans="1:5" ht="15">
      <c r="A226" s="103" t="s">
        <v>259</v>
      </c>
      <c r="B226" s="95" t="s">
        <v>249</v>
      </c>
      <c r="C226" s="70" t="s">
        <v>250</v>
      </c>
      <c r="D226" s="71" t="s">
        <v>251</v>
      </c>
      <c r="E226" s="67" t="s">
        <v>252</v>
      </c>
    </row>
    <row r="227" spans="1:5" ht="15">
      <c r="A227" s="98"/>
      <c r="B227" s="96"/>
      <c r="C227" s="70" t="s">
        <v>253</v>
      </c>
      <c r="D227" s="71" t="s">
        <v>44</v>
      </c>
      <c r="E227" s="75">
        <v>341135</v>
      </c>
    </row>
    <row r="228" spans="1:5" ht="15">
      <c r="A228" s="41"/>
      <c r="B228" s="7"/>
      <c r="C228" s="72"/>
      <c r="D228" s="73"/>
      <c r="E228" s="74"/>
    </row>
    <row r="229" spans="1:5" ht="15">
      <c r="A229" s="103" t="s">
        <v>263</v>
      </c>
      <c r="B229" s="95" t="s">
        <v>255</v>
      </c>
      <c r="C229" s="70" t="s">
        <v>250</v>
      </c>
      <c r="D229" s="71" t="s">
        <v>256</v>
      </c>
      <c r="E229" s="67" t="s">
        <v>257</v>
      </c>
    </row>
    <row r="230" spans="1:5" ht="15">
      <c r="A230" s="98"/>
      <c r="B230" s="96"/>
      <c r="C230" s="70" t="s">
        <v>234</v>
      </c>
      <c r="D230" s="71" t="s">
        <v>258</v>
      </c>
      <c r="E230" s="67">
        <v>343200</v>
      </c>
    </row>
    <row r="231" spans="1:5" ht="15">
      <c r="A231" s="41"/>
      <c r="B231" s="7"/>
      <c r="C231" s="72"/>
      <c r="D231" s="73"/>
      <c r="E231" s="74"/>
    </row>
    <row r="232" spans="1:5" ht="15">
      <c r="A232" s="103" t="s">
        <v>267</v>
      </c>
      <c r="B232" s="95" t="s">
        <v>260</v>
      </c>
      <c r="C232" s="70" t="s">
        <v>250</v>
      </c>
      <c r="D232" s="71" t="s">
        <v>251</v>
      </c>
      <c r="E232" s="67" t="s">
        <v>261</v>
      </c>
    </row>
    <row r="233" spans="1:5" ht="15">
      <c r="A233" s="98"/>
      <c r="B233" s="96"/>
      <c r="C233" s="70" t="s">
        <v>250</v>
      </c>
      <c r="D233" s="71" t="s">
        <v>262</v>
      </c>
      <c r="E233" s="67" t="s">
        <v>598</v>
      </c>
    </row>
    <row r="234" spans="1:5" ht="15">
      <c r="A234" s="41"/>
      <c r="B234" s="7"/>
      <c r="C234" s="72"/>
      <c r="D234" s="73"/>
      <c r="E234" s="74"/>
    </row>
    <row r="235" spans="1:5" ht="15">
      <c r="A235" s="103" t="s">
        <v>270</v>
      </c>
      <c r="B235" s="95" t="s">
        <v>264</v>
      </c>
      <c r="C235" s="70" t="s">
        <v>83</v>
      </c>
      <c r="D235" s="71" t="s">
        <v>44</v>
      </c>
      <c r="E235" s="67">
        <v>1647353</v>
      </c>
    </row>
    <row r="236" spans="1:5" ht="15">
      <c r="A236" s="100"/>
      <c r="B236" s="99"/>
      <c r="C236" s="70" t="s">
        <v>265</v>
      </c>
      <c r="D236" s="71" t="s">
        <v>41</v>
      </c>
      <c r="E236" s="67">
        <v>2680</v>
      </c>
    </row>
    <row r="237" spans="1:5" ht="15">
      <c r="A237" s="100"/>
      <c r="B237" s="99"/>
      <c r="C237" s="70" t="s">
        <v>250</v>
      </c>
      <c r="D237" s="71" t="s">
        <v>41</v>
      </c>
      <c r="E237" s="67" t="s">
        <v>266</v>
      </c>
    </row>
    <row r="238" spans="1:5" ht="15">
      <c r="A238" s="98"/>
      <c r="B238" s="96"/>
      <c r="C238" s="70" t="s">
        <v>265</v>
      </c>
      <c r="D238" s="71" t="s">
        <v>44</v>
      </c>
      <c r="E238" s="67">
        <v>349035</v>
      </c>
    </row>
    <row r="239" spans="1:5" ht="15">
      <c r="A239" s="41"/>
      <c r="B239" s="7"/>
      <c r="C239" s="72"/>
      <c r="D239" s="73"/>
      <c r="E239" s="74"/>
    </row>
    <row r="240" spans="1:5" ht="15">
      <c r="A240" s="46" t="s">
        <v>272</v>
      </c>
      <c r="B240" s="6" t="s">
        <v>268</v>
      </c>
      <c r="C240" s="70" t="s">
        <v>250</v>
      </c>
      <c r="D240" s="71" t="s">
        <v>269</v>
      </c>
      <c r="E240" s="67" t="s">
        <v>599</v>
      </c>
    </row>
    <row r="241" spans="1:5" ht="15">
      <c r="A241" s="41"/>
      <c r="B241" s="7"/>
      <c r="C241" s="72"/>
      <c r="D241" s="73"/>
      <c r="E241" s="74"/>
    </row>
    <row r="242" spans="1:5" ht="15">
      <c r="A242" s="103" t="s">
        <v>275</v>
      </c>
      <c r="B242" s="95" t="s">
        <v>271</v>
      </c>
      <c r="C242" s="70" t="s">
        <v>83</v>
      </c>
      <c r="D242" s="71" t="s">
        <v>41</v>
      </c>
      <c r="E242" s="67">
        <v>1282169</v>
      </c>
    </row>
    <row r="243" spans="1:5" ht="15">
      <c r="A243" s="98"/>
      <c r="B243" s="96"/>
      <c r="C243" s="70" t="s">
        <v>234</v>
      </c>
      <c r="D243" s="71" t="s">
        <v>41</v>
      </c>
      <c r="E243" s="67">
        <v>343273</v>
      </c>
    </row>
    <row r="244" spans="1:5" ht="15">
      <c r="A244" s="41"/>
      <c r="B244" s="7"/>
      <c r="C244" s="72"/>
      <c r="D244" s="73"/>
      <c r="E244" s="74"/>
    </row>
    <row r="245" spans="1:5" ht="15">
      <c r="A245" s="103" t="s">
        <v>279</v>
      </c>
      <c r="B245" s="95" t="s">
        <v>273</v>
      </c>
      <c r="C245" s="70" t="s">
        <v>83</v>
      </c>
      <c r="D245" s="71" t="s">
        <v>204</v>
      </c>
      <c r="E245" s="67">
        <v>8563124</v>
      </c>
    </row>
    <row r="246" spans="1:5" ht="15">
      <c r="A246" s="98"/>
      <c r="B246" s="96"/>
      <c r="C246" s="70" t="s">
        <v>274</v>
      </c>
      <c r="D246" s="71" t="s">
        <v>41</v>
      </c>
      <c r="E246" s="67">
        <v>370439</v>
      </c>
    </row>
    <row r="247" spans="1:5" ht="15">
      <c r="A247" s="41"/>
      <c r="B247" s="7"/>
      <c r="C247" s="72"/>
      <c r="D247" s="73"/>
      <c r="E247" s="74"/>
    </row>
    <row r="248" spans="1:5" ht="15">
      <c r="A248" s="103" t="s">
        <v>281</v>
      </c>
      <c r="B248" s="95" t="s">
        <v>276</v>
      </c>
      <c r="C248" s="70" t="s">
        <v>533</v>
      </c>
      <c r="D248" s="71" t="s">
        <v>277</v>
      </c>
      <c r="E248" s="67">
        <v>7000195</v>
      </c>
    </row>
    <row r="249" spans="1:5" ht="15">
      <c r="A249" s="98"/>
      <c r="B249" s="96"/>
      <c r="C249" s="70" t="s">
        <v>234</v>
      </c>
      <c r="D249" s="71" t="s">
        <v>278</v>
      </c>
      <c r="E249" s="67">
        <v>4151</v>
      </c>
    </row>
    <row r="250" spans="1:5" ht="15">
      <c r="A250" s="41"/>
      <c r="B250" s="7"/>
      <c r="C250" s="72"/>
      <c r="D250" s="73"/>
      <c r="E250" s="74"/>
    </row>
    <row r="251" spans="1:5" ht="15">
      <c r="A251" s="46" t="s">
        <v>286</v>
      </c>
      <c r="B251" s="6" t="s">
        <v>280</v>
      </c>
      <c r="C251" s="70" t="s">
        <v>250</v>
      </c>
      <c r="D251" s="71" t="s">
        <v>41</v>
      </c>
      <c r="E251" s="67" t="s">
        <v>600</v>
      </c>
    </row>
    <row r="252" spans="1:5" ht="15">
      <c r="A252" s="41"/>
      <c r="B252" s="7"/>
      <c r="C252" s="72"/>
      <c r="D252" s="73"/>
      <c r="E252" s="74"/>
    </row>
    <row r="253" spans="1:5" ht="15">
      <c r="A253" s="45" t="s">
        <v>543</v>
      </c>
      <c r="B253" s="45" t="s">
        <v>264</v>
      </c>
      <c r="C253" s="70" t="s">
        <v>83</v>
      </c>
      <c r="D253" s="70" t="s">
        <v>44</v>
      </c>
      <c r="E253" s="70">
        <v>1647353</v>
      </c>
    </row>
    <row r="254" spans="1:5" ht="15">
      <c r="A254" s="41"/>
      <c r="B254" s="7"/>
      <c r="C254" s="72"/>
      <c r="D254" s="73"/>
      <c r="E254" s="74"/>
    </row>
    <row r="255" spans="1:5" ht="15">
      <c r="A255" s="45" t="s">
        <v>543</v>
      </c>
      <c r="B255" s="45" t="s">
        <v>268</v>
      </c>
      <c r="C255" s="70" t="s">
        <v>250</v>
      </c>
      <c r="D255" s="70" t="s">
        <v>269</v>
      </c>
      <c r="E255" s="70" t="s">
        <v>544</v>
      </c>
    </row>
    <row r="256" spans="1:5" ht="15">
      <c r="A256" s="45"/>
      <c r="B256" s="45"/>
      <c r="C256" s="70" t="s">
        <v>545</v>
      </c>
      <c r="D256" s="70" t="s">
        <v>84</v>
      </c>
      <c r="E256" s="8">
        <v>342300</v>
      </c>
    </row>
    <row r="257" spans="1:5" ht="15">
      <c r="A257" s="41"/>
      <c r="B257" s="7"/>
      <c r="C257" s="72"/>
      <c r="D257" s="73"/>
      <c r="E257" s="74"/>
    </row>
    <row r="258" spans="1:5" s="24" customFormat="1" ht="15">
      <c r="A258" s="45" t="s">
        <v>543</v>
      </c>
      <c r="B258" s="68" t="s">
        <v>576</v>
      </c>
      <c r="C258" s="83" t="s">
        <v>250</v>
      </c>
      <c r="D258" s="84" t="s">
        <v>44</v>
      </c>
      <c r="E258" s="85">
        <v>1275411</v>
      </c>
    </row>
    <row r="259" spans="1:5" ht="15">
      <c r="A259" s="42"/>
      <c r="B259" s="25"/>
      <c r="C259" s="72"/>
      <c r="D259" s="73"/>
      <c r="E259" s="74"/>
    </row>
    <row r="260" spans="1:5" ht="15">
      <c r="A260" s="103" t="s">
        <v>288</v>
      </c>
      <c r="B260" s="95" t="s">
        <v>282</v>
      </c>
      <c r="C260" s="70" t="s">
        <v>283</v>
      </c>
      <c r="D260" s="71" t="s">
        <v>284</v>
      </c>
      <c r="E260" s="67">
        <v>9210287</v>
      </c>
    </row>
    <row r="261" spans="1:5" ht="15">
      <c r="A261" s="98"/>
      <c r="B261" s="96"/>
      <c r="C261" s="70" t="s">
        <v>285</v>
      </c>
      <c r="D261" s="71" t="s">
        <v>204</v>
      </c>
      <c r="E261" s="75">
        <v>232055</v>
      </c>
    </row>
    <row r="262" spans="1:5" ht="15">
      <c r="A262" s="41"/>
      <c r="B262" s="7"/>
      <c r="C262" s="72"/>
      <c r="D262" s="73"/>
      <c r="E262" s="74"/>
    </row>
    <row r="263" spans="1:5" ht="15">
      <c r="A263" s="103" t="s">
        <v>290</v>
      </c>
      <c r="B263" s="95" t="s">
        <v>287</v>
      </c>
      <c r="C263" s="70" t="s">
        <v>283</v>
      </c>
      <c r="D263" s="71" t="s">
        <v>62</v>
      </c>
      <c r="E263" s="75">
        <v>417527</v>
      </c>
    </row>
    <row r="264" spans="1:5" ht="15">
      <c r="A264" s="98"/>
      <c r="B264" s="96"/>
      <c r="C264" s="70" t="s">
        <v>55</v>
      </c>
      <c r="D264" s="71" t="s">
        <v>62</v>
      </c>
      <c r="E264" s="75" t="s">
        <v>601</v>
      </c>
    </row>
    <row r="265" spans="1:5" ht="15">
      <c r="A265" s="41"/>
      <c r="B265" s="7"/>
      <c r="C265" s="72"/>
      <c r="D265" s="73"/>
      <c r="E265" s="74"/>
    </row>
    <row r="266" spans="1:5" ht="15">
      <c r="A266" s="46" t="s">
        <v>293</v>
      </c>
      <c r="B266" s="6" t="s">
        <v>289</v>
      </c>
      <c r="C266" s="70" t="s">
        <v>55</v>
      </c>
      <c r="D266" s="71" t="s">
        <v>53</v>
      </c>
      <c r="E266" s="67">
        <v>232080</v>
      </c>
    </row>
    <row r="267" spans="1:5" ht="15">
      <c r="A267" s="41"/>
      <c r="B267" s="7"/>
      <c r="C267" s="72"/>
      <c r="D267" s="73"/>
      <c r="E267" s="74"/>
    </row>
    <row r="268" spans="1:5" ht="15">
      <c r="A268" s="103" t="s">
        <v>298</v>
      </c>
      <c r="B268" s="95" t="s">
        <v>291</v>
      </c>
      <c r="C268" s="70" t="s">
        <v>292</v>
      </c>
      <c r="D268" s="71" t="s">
        <v>41</v>
      </c>
      <c r="E268" s="67">
        <v>1024025</v>
      </c>
    </row>
    <row r="269" spans="1:5" ht="15">
      <c r="A269" s="98"/>
      <c r="B269" s="96"/>
      <c r="C269" s="70" t="s">
        <v>285</v>
      </c>
      <c r="D269" s="71" t="s">
        <v>41</v>
      </c>
      <c r="E269" s="67">
        <v>232103</v>
      </c>
    </row>
    <row r="270" spans="1:5" ht="15">
      <c r="A270" s="41"/>
      <c r="B270" s="7"/>
      <c r="C270" s="72"/>
      <c r="D270" s="73"/>
      <c r="E270" s="74"/>
    </row>
    <row r="271" spans="1:5" ht="15">
      <c r="A271" s="45" t="s">
        <v>543</v>
      </c>
      <c r="B271" s="45" t="s">
        <v>287</v>
      </c>
      <c r="C271" s="70" t="s">
        <v>283</v>
      </c>
      <c r="D271" s="70" t="s">
        <v>62</v>
      </c>
      <c r="E271" s="86">
        <v>417527</v>
      </c>
    </row>
    <row r="272" spans="1:5" ht="15">
      <c r="A272" s="45"/>
      <c r="B272" s="45"/>
      <c r="C272" s="70" t="s">
        <v>55</v>
      </c>
      <c r="D272" s="70" t="s">
        <v>62</v>
      </c>
      <c r="E272" s="8">
        <v>232062</v>
      </c>
    </row>
    <row r="273" spans="1:5" ht="15">
      <c r="A273" s="42"/>
      <c r="B273" s="25"/>
      <c r="C273" s="72"/>
      <c r="D273" s="73"/>
      <c r="E273" s="74"/>
    </row>
    <row r="274" spans="1:5" ht="30">
      <c r="A274" s="103" t="s">
        <v>300</v>
      </c>
      <c r="B274" s="95" t="s">
        <v>294</v>
      </c>
      <c r="C274" s="66" t="s">
        <v>295</v>
      </c>
      <c r="D274" s="71" t="s">
        <v>42</v>
      </c>
      <c r="E274" s="67">
        <v>230014</v>
      </c>
    </row>
    <row r="275" spans="1:5" ht="30">
      <c r="A275" s="100"/>
      <c r="B275" s="99"/>
      <c r="C275" s="66" t="s">
        <v>296</v>
      </c>
      <c r="D275" s="71"/>
      <c r="E275" s="67"/>
    </row>
    <row r="276" spans="1:5" ht="15">
      <c r="A276" s="98"/>
      <c r="B276" s="96"/>
      <c r="C276" s="86" t="s">
        <v>297</v>
      </c>
      <c r="D276" s="71" t="s">
        <v>42</v>
      </c>
      <c r="E276" s="67" t="s">
        <v>560</v>
      </c>
    </row>
    <row r="277" spans="1:5" ht="15">
      <c r="A277" s="41"/>
      <c r="B277" s="7"/>
      <c r="C277" s="72"/>
      <c r="D277" s="73"/>
      <c r="E277" s="74"/>
    </row>
    <row r="278" spans="1:5" ht="15">
      <c r="A278" s="46" t="s">
        <v>302</v>
      </c>
      <c r="B278" s="6" t="s">
        <v>299</v>
      </c>
      <c r="C278" s="70"/>
      <c r="D278" s="71"/>
      <c r="E278" s="67"/>
    </row>
    <row r="279" spans="1:5" ht="15">
      <c r="A279" s="41"/>
      <c r="B279" s="7"/>
      <c r="C279" s="72"/>
      <c r="D279" s="73"/>
      <c r="E279" s="74"/>
    </row>
    <row r="280" spans="1:5" ht="15">
      <c r="A280" s="46" t="s">
        <v>305</v>
      </c>
      <c r="B280" s="6" t="s">
        <v>301</v>
      </c>
      <c r="C280" s="70"/>
      <c r="D280" s="71"/>
      <c r="E280" s="67"/>
    </row>
    <row r="281" spans="1:5" ht="15">
      <c r="A281" s="41"/>
      <c r="B281" s="7"/>
      <c r="C281" s="72"/>
      <c r="D281" s="73"/>
      <c r="E281" s="74"/>
    </row>
    <row r="282" spans="1:5" ht="15">
      <c r="A282" s="103" t="s">
        <v>307</v>
      </c>
      <c r="B282" s="95" t="s">
        <v>303</v>
      </c>
      <c r="C282" s="70" t="s">
        <v>166</v>
      </c>
      <c r="D282" s="71" t="s">
        <v>42</v>
      </c>
      <c r="E282" s="67">
        <v>6267272</v>
      </c>
    </row>
    <row r="283" spans="1:5" ht="15">
      <c r="A283" s="98"/>
      <c r="B283" s="96"/>
      <c r="C283" s="70" t="s">
        <v>304</v>
      </c>
      <c r="D283" s="71" t="s">
        <v>42</v>
      </c>
      <c r="E283" s="67">
        <v>64067</v>
      </c>
    </row>
    <row r="284" spans="1:5" ht="15">
      <c r="A284" s="41"/>
      <c r="B284" s="26"/>
      <c r="C284" s="72"/>
      <c r="D284" s="73"/>
      <c r="E284" s="74"/>
    </row>
    <row r="285" spans="1:5" ht="15">
      <c r="A285" s="103" t="s">
        <v>309</v>
      </c>
      <c r="B285" s="95" t="s">
        <v>306</v>
      </c>
      <c r="C285" s="70" t="s">
        <v>166</v>
      </c>
      <c r="D285" s="71" t="s">
        <v>45</v>
      </c>
      <c r="E285" s="67">
        <v>6698021</v>
      </c>
    </row>
    <row r="286" spans="1:5" ht="15">
      <c r="A286" s="98"/>
      <c r="B286" s="96"/>
      <c r="C286" s="70" t="s">
        <v>54</v>
      </c>
      <c r="D286" s="71" t="s">
        <v>45</v>
      </c>
      <c r="E286" s="75">
        <v>64032</v>
      </c>
    </row>
    <row r="287" spans="1:5" ht="15">
      <c r="A287" s="41"/>
      <c r="B287" s="26"/>
      <c r="C287" s="72"/>
      <c r="D287" s="73"/>
      <c r="E287" s="74"/>
    </row>
    <row r="288" spans="1:5" ht="15">
      <c r="A288" s="103" t="s">
        <v>312</v>
      </c>
      <c r="B288" s="95" t="s">
        <v>308</v>
      </c>
      <c r="C288" s="70" t="s">
        <v>166</v>
      </c>
      <c r="D288" s="71" t="s">
        <v>45</v>
      </c>
      <c r="E288" s="67">
        <v>6697890</v>
      </c>
    </row>
    <row r="289" spans="1:5" ht="15">
      <c r="A289" s="98"/>
      <c r="B289" s="96"/>
      <c r="C289" s="70" t="s">
        <v>54</v>
      </c>
      <c r="D289" s="71" t="s">
        <v>45</v>
      </c>
      <c r="E289" s="75">
        <v>64036</v>
      </c>
    </row>
    <row r="290" spans="1:5" ht="15">
      <c r="A290" s="41"/>
      <c r="B290" s="7"/>
      <c r="C290" s="72"/>
      <c r="D290" s="73"/>
      <c r="E290" s="74"/>
    </row>
    <row r="291" spans="1:5" ht="15">
      <c r="A291" s="46" t="s">
        <v>317</v>
      </c>
      <c r="B291" s="6" t="s">
        <v>310</v>
      </c>
      <c r="C291" s="70" t="s">
        <v>534</v>
      </c>
      <c r="D291" s="71" t="s">
        <v>311</v>
      </c>
      <c r="E291" s="67">
        <v>2389260</v>
      </c>
    </row>
    <row r="292" spans="1:5" ht="15">
      <c r="A292" s="41"/>
      <c r="B292" s="7"/>
      <c r="C292" s="72"/>
      <c r="D292" s="73"/>
      <c r="E292" s="74"/>
    </row>
    <row r="293" spans="1:5" ht="15">
      <c r="A293" s="103" t="s">
        <v>320</v>
      </c>
      <c r="B293" s="95" t="s">
        <v>313</v>
      </c>
      <c r="C293" s="70" t="s">
        <v>314</v>
      </c>
      <c r="D293" s="71" t="s">
        <v>315</v>
      </c>
      <c r="E293" s="67">
        <v>8256323</v>
      </c>
    </row>
    <row r="294" spans="1:5" ht="15">
      <c r="A294" s="98"/>
      <c r="B294" s="96"/>
      <c r="C294" s="70" t="s">
        <v>52</v>
      </c>
      <c r="D294" s="71" t="s">
        <v>316</v>
      </c>
      <c r="E294" s="67" t="s">
        <v>602</v>
      </c>
    </row>
    <row r="295" spans="1:5" ht="15">
      <c r="A295" s="41"/>
      <c r="B295" s="7"/>
      <c r="C295" s="72"/>
      <c r="D295" s="73"/>
      <c r="E295" s="74"/>
    </row>
    <row r="296" spans="1:5" ht="15">
      <c r="A296" s="103" t="s">
        <v>323</v>
      </c>
      <c r="B296" s="95" t="s">
        <v>318</v>
      </c>
      <c r="C296" s="70" t="s">
        <v>114</v>
      </c>
      <c r="D296" s="71" t="s">
        <v>42</v>
      </c>
      <c r="E296" s="67">
        <v>5686688</v>
      </c>
    </row>
    <row r="297" spans="1:5" ht="15">
      <c r="A297" s="98"/>
      <c r="B297" s="96"/>
      <c r="C297" s="70" t="s">
        <v>319</v>
      </c>
      <c r="D297" s="71" t="s">
        <v>42</v>
      </c>
      <c r="E297" s="67" t="s">
        <v>577</v>
      </c>
    </row>
    <row r="298" spans="1:5" ht="15">
      <c r="A298" s="41"/>
      <c r="B298" s="7"/>
      <c r="C298" s="72"/>
      <c r="D298" s="73"/>
      <c r="E298" s="74"/>
    </row>
    <row r="299" spans="1:5" ht="15">
      <c r="A299" s="46" t="s">
        <v>325</v>
      </c>
      <c r="B299" s="6" t="s">
        <v>321</v>
      </c>
      <c r="C299" s="70" t="s">
        <v>96</v>
      </c>
      <c r="D299" s="71" t="s">
        <v>322</v>
      </c>
      <c r="E299" s="67">
        <v>1012335</v>
      </c>
    </row>
    <row r="300" spans="1:5" ht="15">
      <c r="A300" s="41"/>
      <c r="B300" s="7"/>
      <c r="C300" s="72"/>
      <c r="D300" s="73"/>
      <c r="E300" s="74"/>
    </row>
    <row r="301" spans="1:5" ht="15">
      <c r="A301" s="103" t="s">
        <v>329</v>
      </c>
      <c r="B301" s="95" t="s">
        <v>324</v>
      </c>
      <c r="C301" s="70" t="s">
        <v>104</v>
      </c>
      <c r="D301" s="71" t="s">
        <v>45</v>
      </c>
      <c r="E301" s="67">
        <v>2406163</v>
      </c>
    </row>
    <row r="302" spans="1:5" ht="15">
      <c r="A302" s="98"/>
      <c r="B302" s="96"/>
      <c r="C302" s="70" t="s">
        <v>319</v>
      </c>
      <c r="D302" s="71" t="s">
        <v>42</v>
      </c>
      <c r="E302" s="67">
        <v>64308</v>
      </c>
    </row>
    <row r="303" spans="1:5" ht="15">
      <c r="A303" s="41"/>
      <c r="B303" s="26"/>
      <c r="C303" s="72"/>
      <c r="D303" s="73"/>
      <c r="E303" s="74"/>
    </row>
    <row r="304" spans="1:5" ht="15">
      <c r="A304" s="103" t="s">
        <v>332</v>
      </c>
      <c r="B304" s="95" t="s">
        <v>326</v>
      </c>
      <c r="C304" s="70" t="s">
        <v>327</v>
      </c>
      <c r="D304" s="71" t="s">
        <v>41</v>
      </c>
      <c r="E304" s="67">
        <v>400141</v>
      </c>
    </row>
    <row r="305" spans="1:5" ht="15">
      <c r="A305" s="98"/>
      <c r="B305" s="96"/>
      <c r="C305" s="70" t="s">
        <v>328</v>
      </c>
      <c r="D305" s="71" t="s">
        <v>41</v>
      </c>
      <c r="E305" s="75">
        <v>143334</v>
      </c>
    </row>
    <row r="306" spans="1:5" ht="15">
      <c r="A306" s="41"/>
      <c r="B306" s="26"/>
      <c r="C306" s="72"/>
      <c r="D306" s="73"/>
      <c r="E306" s="74"/>
    </row>
    <row r="307" spans="1:5" ht="15">
      <c r="A307" s="103" t="s">
        <v>336</v>
      </c>
      <c r="B307" s="95" t="s">
        <v>330</v>
      </c>
      <c r="C307" s="70" t="s">
        <v>331</v>
      </c>
      <c r="D307" s="71" t="s">
        <v>41</v>
      </c>
      <c r="E307" s="67">
        <v>133040</v>
      </c>
    </row>
    <row r="308" spans="1:5" ht="15">
      <c r="A308" s="98"/>
      <c r="B308" s="96"/>
      <c r="C308" s="70" t="s">
        <v>535</v>
      </c>
      <c r="D308" s="71" t="s">
        <v>41</v>
      </c>
      <c r="E308" s="67">
        <v>1331248</v>
      </c>
    </row>
    <row r="309" spans="1:5" ht="15">
      <c r="A309" s="41"/>
      <c r="B309" s="26"/>
      <c r="C309" s="72"/>
      <c r="D309" s="73"/>
      <c r="E309" s="74"/>
    </row>
    <row r="310" spans="1:5" ht="15">
      <c r="A310" s="103" t="s">
        <v>339</v>
      </c>
      <c r="B310" s="95" t="s">
        <v>333</v>
      </c>
      <c r="C310" s="70" t="s">
        <v>334</v>
      </c>
      <c r="D310" s="71" t="s">
        <v>41</v>
      </c>
      <c r="E310" s="67">
        <v>6333132</v>
      </c>
    </row>
    <row r="311" spans="1:5" ht="15">
      <c r="A311" s="98"/>
      <c r="B311" s="96"/>
      <c r="C311" s="70" t="s">
        <v>335</v>
      </c>
      <c r="D311" s="71" t="s">
        <v>41</v>
      </c>
      <c r="E311" s="67">
        <v>141029</v>
      </c>
    </row>
    <row r="312" spans="1:5" ht="15">
      <c r="A312" s="41"/>
      <c r="B312" s="26"/>
      <c r="C312" s="72"/>
      <c r="D312" s="73"/>
      <c r="E312" s="74"/>
    </row>
    <row r="313" spans="1:5" ht="15">
      <c r="A313" s="103" t="s">
        <v>343</v>
      </c>
      <c r="B313" s="95" t="s">
        <v>337</v>
      </c>
      <c r="C313" s="70" t="s">
        <v>338</v>
      </c>
      <c r="D313" s="71" t="s">
        <v>41</v>
      </c>
      <c r="E313" s="67">
        <v>2572055</v>
      </c>
    </row>
    <row r="314" spans="1:5" ht="15">
      <c r="A314" s="98"/>
      <c r="B314" s="96"/>
      <c r="C314" s="70" t="s">
        <v>328</v>
      </c>
      <c r="D314" s="71" t="s">
        <v>41</v>
      </c>
      <c r="E314" s="67">
        <v>141014</v>
      </c>
    </row>
    <row r="315" spans="1:5" ht="15">
      <c r="A315" s="41"/>
      <c r="B315" s="7"/>
      <c r="C315" s="72"/>
      <c r="D315" s="73"/>
      <c r="E315" s="74"/>
    </row>
    <row r="316" spans="1:5" ht="15">
      <c r="A316" s="103" t="s">
        <v>345</v>
      </c>
      <c r="B316" s="95" t="s">
        <v>340</v>
      </c>
      <c r="C316" s="70" t="s">
        <v>341</v>
      </c>
      <c r="D316" s="71" t="s">
        <v>44</v>
      </c>
      <c r="E316" s="9">
        <v>7828510</v>
      </c>
    </row>
    <row r="317" spans="1:5" ht="15">
      <c r="A317" s="98"/>
      <c r="B317" s="96"/>
      <c r="C317" s="70" t="s">
        <v>342</v>
      </c>
      <c r="D317" s="71" t="s">
        <v>41</v>
      </c>
      <c r="E317" s="67">
        <v>143329</v>
      </c>
    </row>
    <row r="318" spans="1:5" ht="15">
      <c r="A318" s="41"/>
      <c r="B318" s="7"/>
      <c r="C318" s="72"/>
      <c r="D318" s="73"/>
      <c r="E318" s="74"/>
    </row>
    <row r="319" spans="1:5" ht="15">
      <c r="A319" s="46" t="s">
        <v>347</v>
      </c>
      <c r="B319" s="6" t="s">
        <v>344</v>
      </c>
      <c r="C319" s="70" t="s">
        <v>341</v>
      </c>
      <c r="D319" s="71" t="s">
        <v>44</v>
      </c>
      <c r="E319" s="9">
        <v>8839847</v>
      </c>
    </row>
    <row r="320" spans="1:5" ht="15">
      <c r="A320" s="41"/>
      <c r="B320" s="7"/>
      <c r="C320" s="72"/>
      <c r="D320" s="73"/>
      <c r="E320" s="74"/>
    </row>
    <row r="321" spans="1:5" ht="15">
      <c r="A321" s="46" t="s">
        <v>350</v>
      </c>
      <c r="B321" s="6" t="s">
        <v>346</v>
      </c>
      <c r="C321" s="70"/>
      <c r="D321" s="71"/>
      <c r="E321" s="67"/>
    </row>
    <row r="322" spans="1:5" ht="15">
      <c r="A322" s="41"/>
      <c r="B322" s="7"/>
      <c r="C322" s="72"/>
      <c r="D322" s="73"/>
      <c r="E322" s="74"/>
    </row>
    <row r="323" spans="1:5" ht="15">
      <c r="A323" s="46" t="s">
        <v>353</v>
      </c>
      <c r="B323" s="6" t="s">
        <v>348</v>
      </c>
      <c r="C323" s="70" t="s">
        <v>349</v>
      </c>
      <c r="D323" s="71" t="s">
        <v>41</v>
      </c>
      <c r="E323" s="67">
        <v>1780980</v>
      </c>
    </row>
    <row r="324" spans="1:5" ht="15">
      <c r="A324" s="41"/>
      <c r="B324" s="7"/>
      <c r="C324" s="72"/>
      <c r="D324" s="73"/>
      <c r="E324" s="74"/>
    </row>
    <row r="325" spans="1:5" ht="15">
      <c r="A325" s="46" t="s">
        <v>355</v>
      </c>
      <c r="B325" s="6" t="s">
        <v>351</v>
      </c>
      <c r="C325" s="70" t="s">
        <v>352</v>
      </c>
      <c r="D325" s="71" t="s">
        <v>45</v>
      </c>
      <c r="E325" s="67" t="s">
        <v>603</v>
      </c>
    </row>
    <row r="326" spans="1:5" ht="15">
      <c r="A326" s="41"/>
      <c r="B326" s="7"/>
      <c r="C326" s="72"/>
      <c r="D326" s="73"/>
      <c r="E326" s="74"/>
    </row>
    <row r="327" spans="1:5" ht="15">
      <c r="A327" s="46" t="s">
        <v>359</v>
      </c>
      <c r="B327" s="6" t="s">
        <v>354</v>
      </c>
      <c r="C327" s="70" t="s">
        <v>334</v>
      </c>
      <c r="D327" s="71" t="s">
        <v>44</v>
      </c>
      <c r="E327" s="67">
        <v>1306794</v>
      </c>
    </row>
    <row r="328" spans="1:5" ht="15">
      <c r="A328" s="41"/>
      <c r="B328" s="7"/>
      <c r="C328" s="72"/>
      <c r="D328" s="73"/>
      <c r="E328" s="74"/>
    </row>
    <row r="329" spans="1:5" ht="15">
      <c r="A329" s="46" t="s">
        <v>364</v>
      </c>
      <c r="B329" s="6" t="s">
        <v>356</v>
      </c>
      <c r="C329" s="70" t="s">
        <v>357</v>
      </c>
      <c r="D329" s="71" t="s">
        <v>358</v>
      </c>
      <c r="E329" s="67">
        <v>1773019</v>
      </c>
    </row>
    <row r="330" spans="1:5" ht="15">
      <c r="A330" s="41"/>
      <c r="B330" s="7"/>
      <c r="C330" s="72"/>
      <c r="D330" s="73"/>
      <c r="E330" s="74"/>
    </row>
    <row r="331" spans="1:5" ht="15">
      <c r="A331" s="103" t="s">
        <v>538</v>
      </c>
      <c r="B331" s="95" t="s">
        <v>360</v>
      </c>
      <c r="C331" s="70" t="s">
        <v>357</v>
      </c>
      <c r="D331" s="71" t="s">
        <v>361</v>
      </c>
      <c r="E331" s="67">
        <v>2558914</v>
      </c>
    </row>
    <row r="332" spans="1:5" ht="15">
      <c r="A332" s="98"/>
      <c r="B332" s="96"/>
      <c r="C332" s="70" t="s">
        <v>362</v>
      </c>
      <c r="D332" s="71" t="s">
        <v>363</v>
      </c>
      <c r="E332" s="75">
        <v>136017</v>
      </c>
    </row>
    <row r="333" spans="1:5" ht="15">
      <c r="A333" s="41"/>
      <c r="B333" s="7"/>
      <c r="C333" s="72"/>
      <c r="D333" s="73"/>
      <c r="E333" s="74"/>
    </row>
    <row r="334" spans="1:5" ht="15">
      <c r="A334" s="46" t="s">
        <v>539</v>
      </c>
      <c r="B334" s="6" t="s">
        <v>365</v>
      </c>
      <c r="C334" s="70" t="s">
        <v>357</v>
      </c>
      <c r="D334" s="71" t="s">
        <v>163</v>
      </c>
      <c r="E334" s="67">
        <v>4849808</v>
      </c>
    </row>
    <row r="335" spans="1:5" ht="15">
      <c r="A335" s="41"/>
      <c r="B335" s="7"/>
      <c r="C335" s="72"/>
      <c r="D335" s="73"/>
      <c r="E335" s="74"/>
    </row>
    <row r="336" spans="1:5" ht="15">
      <c r="A336" s="46" t="s">
        <v>540</v>
      </c>
      <c r="B336" s="45" t="s">
        <v>536</v>
      </c>
      <c r="C336" s="83" t="s">
        <v>535</v>
      </c>
      <c r="D336" s="71" t="s">
        <v>41</v>
      </c>
      <c r="E336" s="67">
        <v>1401306</v>
      </c>
    </row>
  </sheetData>
  <sheetProtection/>
  <mergeCells count="131">
    <mergeCell ref="B160:B162"/>
    <mergeCell ref="A160:A162"/>
    <mergeCell ref="B181:B183"/>
    <mergeCell ref="A181:A183"/>
    <mergeCell ref="B185:B186"/>
    <mergeCell ref="A185:A186"/>
    <mergeCell ref="B170:B175"/>
    <mergeCell ref="A170:A175"/>
    <mergeCell ref="A167:A168"/>
    <mergeCell ref="B167:B168"/>
    <mergeCell ref="A56:A57"/>
    <mergeCell ref="B119:B121"/>
    <mergeCell ref="A119:A121"/>
    <mergeCell ref="B149:B150"/>
    <mergeCell ref="A149:A150"/>
    <mergeCell ref="A142:A143"/>
    <mergeCell ref="B142:B143"/>
    <mergeCell ref="B103:B104"/>
    <mergeCell ref="A103:A104"/>
    <mergeCell ref="B304:B305"/>
    <mergeCell ref="A304:A305"/>
    <mergeCell ref="A301:A302"/>
    <mergeCell ref="B301:B302"/>
    <mergeCell ref="A331:A332"/>
    <mergeCell ref="B331:B332"/>
    <mergeCell ref="A282:A283"/>
    <mergeCell ref="B282:B283"/>
    <mergeCell ref="B316:B317"/>
    <mergeCell ref="A316:A317"/>
    <mergeCell ref="A313:A314"/>
    <mergeCell ref="B313:B314"/>
    <mergeCell ref="B310:B311"/>
    <mergeCell ref="A310:A311"/>
    <mergeCell ref="A307:A308"/>
    <mergeCell ref="B307:B308"/>
    <mergeCell ref="A260:A261"/>
    <mergeCell ref="B260:B261"/>
    <mergeCell ref="A296:A297"/>
    <mergeCell ref="B296:B297"/>
    <mergeCell ref="B293:B294"/>
    <mergeCell ref="A293:A294"/>
    <mergeCell ref="A288:A289"/>
    <mergeCell ref="B288:B289"/>
    <mergeCell ref="B285:B286"/>
    <mergeCell ref="A285:A286"/>
    <mergeCell ref="B274:B276"/>
    <mergeCell ref="A274:A276"/>
    <mergeCell ref="A268:A269"/>
    <mergeCell ref="B268:B269"/>
    <mergeCell ref="B263:B264"/>
    <mergeCell ref="A263:A264"/>
    <mergeCell ref="A217:A218"/>
    <mergeCell ref="B217:B218"/>
    <mergeCell ref="B248:B249"/>
    <mergeCell ref="A248:A249"/>
    <mergeCell ref="A245:A246"/>
    <mergeCell ref="B245:B246"/>
    <mergeCell ref="B242:B243"/>
    <mergeCell ref="A242:A243"/>
    <mergeCell ref="A235:A238"/>
    <mergeCell ref="B235:B238"/>
    <mergeCell ref="A199:A200"/>
    <mergeCell ref="B199:B200"/>
    <mergeCell ref="A232:A233"/>
    <mergeCell ref="B232:B233"/>
    <mergeCell ref="B229:B230"/>
    <mergeCell ref="A229:A230"/>
    <mergeCell ref="A226:A227"/>
    <mergeCell ref="B226:B227"/>
    <mergeCell ref="B220:B221"/>
    <mergeCell ref="A220:A221"/>
    <mergeCell ref="B210:B211"/>
    <mergeCell ref="A210:A211"/>
    <mergeCell ref="A207:A208"/>
    <mergeCell ref="B207:B208"/>
    <mergeCell ref="B202:B205"/>
    <mergeCell ref="A202:A205"/>
    <mergeCell ref="B196:B197"/>
    <mergeCell ref="A196:A197"/>
    <mergeCell ref="A191:A194"/>
    <mergeCell ref="B191:B194"/>
    <mergeCell ref="B188:B189"/>
    <mergeCell ref="A188:A189"/>
    <mergeCell ref="B164:B165"/>
    <mergeCell ref="A164:A165"/>
    <mergeCell ref="A123:A124"/>
    <mergeCell ref="B123:B124"/>
    <mergeCell ref="B157:B158"/>
    <mergeCell ref="A157:A158"/>
    <mergeCell ref="A152:A153"/>
    <mergeCell ref="B152:B153"/>
    <mergeCell ref="B145:B147"/>
    <mergeCell ref="A145:A147"/>
    <mergeCell ref="B138:B140"/>
    <mergeCell ref="A138:A140"/>
    <mergeCell ref="A133:A134"/>
    <mergeCell ref="B133:B134"/>
    <mergeCell ref="B127:B129"/>
    <mergeCell ref="A127:A129"/>
    <mergeCell ref="A116:A117"/>
    <mergeCell ref="B116:B117"/>
    <mergeCell ref="B109:B110"/>
    <mergeCell ref="A109:A110"/>
    <mergeCell ref="A100:A101"/>
    <mergeCell ref="B100:B101"/>
    <mergeCell ref="A72:A73"/>
    <mergeCell ref="B72:B73"/>
    <mergeCell ref="B97:B98"/>
    <mergeCell ref="A97:A98"/>
    <mergeCell ref="A87:A88"/>
    <mergeCell ref="B87:B88"/>
    <mergeCell ref="A36:A39"/>
    <mergeCell ref="B44:B45"/>
    <mergeCell ref="A44:A45"/>
    <mergeCell ref="A41:A42"/>
    <mergeCell ref="B41:B42"/>
    <mergeCell ref="B64:B65"/>
    <mergeCell ref="A64:A65"/>
    <mergeCell ref="A61:A62"/>
    <mergeCell ref="B61:B62"/>
    <mergeCell ref="B56:B57"/>
    <mergeCell ref="A1:E1"/>
    <mergeCell ref="B33:B34"/>
    <mergeCell ref="A33:A34"/>
    <mergeCell ref="B47:B50"/>
    <mergeCell ref="A47:A50"/>
    <mergeCell ref="A3:E3"/>
    <mergeCell ref="A11:E11"/>
    <mergeCell ref="A22:E22"/>
    <mergeCell ref="A25:E25"/>
    <mergeCell ref="B36:B39"/>
  </mergeCells>
  <printOptions/>
  <pageMargins left="0.25" right="0.25" top="0.75" bottom="0.75" header="0.3" footer="0.3"/>
  <pageSetup horizontalDpi="600" verticalDpi="600" orientation="portrait" scale="79" r:id="rId1"/>
  <headerFooter>
    <oddHeader>&amp;CGSS12578A-MEAT
Appendix A
</oddHeader>
  </headerFooter>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1:H127"/>
  <sheetViews>
    <sheetView tabSelected="1" view="pageBreakPreview" zoomScale="90" zoomScaleSheetLayoutView="90" workbookViewId="0" topLeftCell="A1">
      <selection activeCell="B7" sqref="B7"/>
    </sheetView>
  </sheetViews>
  <sheetFormatPr defaultColWidth="9.140625" defaultRowHeight="15"/>
  <cols>
    <col min="1" max="1" width="6.57421875" style="27" customWidth="1"/>
    <col min="2" max="2" width="45.57421875" style="10" customWidth="1"/>
    <col min="3" max="4" width="10.8515625" style="3" customWidth="1"/>
    <col min="5" max="5" width="15.7109375" style="3" customWidth="1"/>
    <col min="6" max="8" width="10.7109375" style="3" customWidth="1"/>
  </cols>
  <sheetData>
    <row r="1" spans="1:8" s="11" customFormat="1" ht="19.5">
      <c r="A1" s="89" t="s">
        <v>508</v>
      </c>
      <c r="B1" s="89"/>
      <c r="C1" s="89"/>
      <c r="D1" s="89"/>
      <c r="E1" s="89"/>
      <c r="F1" s="89"/>
      <c r="G1" s="89"/>
      <c r="H1" s="89"/>
    </row>
    <row r="2" spans="1:8" s="11" customFormat="1" ht="19.5">
      <c r="A2" s="40"/>
      <c r="B2" s="40"/>
      <c r="C2" s="40"/>
      <c r="D2" s="40"/>
      <c r="E2" s="40"/>
      <c r="F2" s="40"/>
      <c r="G2" s="40"/>
      <c r="H2" s="40"/>
    </row>
    <row r="3" spans="1:6" s="11" customFormat="1" ht="15">
      <c r="A3" s="113" t="s">
        <v>507</v>
      </c>
      <c r="B3" s="113"/>
      <c r="C3" s="114">
        <f>'Vendor Information'!B4</f>
        <v>0</v>
      </c>
      <c r="D3" s="115"/>
      <c r="E3" s="115"/>
      <c r="F3" s="115"/>
    </row>
    <row r="4" spans="1:2" s="11" customFormat="1" ht="15">
      <c r="A4" s="27"/>
      <c r="B4" s="10"/>
    </row>
    <row r="5" spans="1:8" s="21" customFormat="1" ht="25.5">
      <c r="A5" s="20" t="s">
        <v>369</v>
      </c>
      <c r="B5" s="20" t="s">
        <v>5</v>
      </c>
      <c r="C5" s="29" t="s">
        <v>6</v>
      </c>
      <c r="D5" s="29" t="s">
        <v>7</v>
      </c>
      <c r="E5" s="29" t="s">
        <v>48</v>
      </c>
      <c r="F5" s="29" t="s">
        <v>50</v>
      </c>
      <c r="G5" s="29" t="s">
        <v>8</v>
      </c>
      <c r="H5" s="29" t="s">
        <v>9</v>
      </c>
    </row>
    <row r="6" spans="1:8" ht="15">
      <c r="A6" s="116" t="s">
        <v>473</v>
      </c>
      <c r="B6" s="117"/>
      <c r="C6" s="117"/>
      <c r="D6" s="117"/>
      <c r="E6" s="117"/>
      <c r="F6" s="117"/>
      <c r="G6" s="117"/>
      <c r="H6" s="118"/>
    </row>
    <row r="7" spans="1:8" ht="51">
      <c r="A7" s="28">
        <v>1</v>
      </c>
      <c r="B7" s="12" t="s">
        <v>370</v>
      </c>
      <c r="C7" s="13">
        <f>240+120+440+230+440</f>
        <v>1470</v>
      </c>
      <c r="D7" s="58"/>
      <c r="E7" s="58"/>
      <c r="F7" s="58"/>
      <c r="G7" s="58"/>
      <c r="H7" s="58"/>
    </row>
    <row r="8" spans="1:8" ht="63.75">
      <c r="A8" s="28">
        <v>2</v>
      </c>
      <c r="B8" s="12" t="s">
        <v>371</v>
      </c>
      <c r="C8" s="13"/>
      <c r="D8" s="58"/>
      <c r="E8" s="58"/>
      <c r="F8" s="58"/>
      <c r="G8" s="58"/>
      <c r="H8" s="58"/>
    </row>
    <row r="9" spans="1:8" ht="76.5">
      <c r="A9" s="28">
        <v>3</v>
      </c>
      <c r="B9" s="12" t="s">
        <v>372</v>
      </c>
      <c r="C9" s="13">
        <f>200+90</f>
        <v>290</v>
      </c>
      <c r="D9" s="58"/>
      <c r="E9" s="58"/>
      <c r="F9" s="58"/>
      <c r="G9" s="58"/>
      <c r="H9" s="58"/>
    </row>
    <row r="10" spans="1:8" ht="51">
      <c r="A10" s="28">
        <v>4</v>
      </c>
      <c r="B10" s="12" t="s">
        <v>373</v>
      </c>
      <c r="C10" s="13">
        <f>24</f>
        <v>24</v>
      </c>
      <c r="D10" s="58"/>
      <c r="E10" s="58"/>
      <c r="F10" s="58"/>
      <c r="G10" s="58"/>
      <c r="H10" s="58"/>
    </row>
    <row r="11" spans="1:8" ht="25.5">
      <c r="A11" s="28">
        <v>5</v>
      </c>
      <c r="B11" s="14" t="s">
        <v>374</v>
      </c>
      <c r="C11" s="13">
        <f>160+60+50+20+36</f>
        <v>326</v>
      </c>
      <c r="D11" s="58"/>
      <c r="E11" s="58"/>
      <c r="F11" s="58"/>
      <c r="G11" s="58"/>
      <c r="H11" s="58"/>
    </row>
    <row r="12" spans="1:8" ht="102">
      <c r="A12" s="28">
        <v>6</v>
      </c>
      <c r="B12" s="12" t="s">
        <v>375</v>
      </c>
      <c r="C12" s="13">
        <f>1500+300+360+440+300</f>
        <v>2900</v>
      </c>
      <c r="D12" s="58"/>
      <c r="E12" s="58"/>
      <c r="F12" s="58"/>
      <c r="G12" s="58"/>
      <c r="H12" s="58"/>
    </row>
    <row r="13" spans="1:8" ht="89.25">
      <c r="A13" s="28">
        <v>7</v>
      </c>
      <c r="B13" s="12" t="s">
        <v>376</v>
      </c>
      <c r="C13" s="13">
        <f>360+70+18+10+20</f>
        <v>478</v>
      </c>
      <c r="D13" s="58"/>
      <c r="E13" s="58"/>
      <c r="F13" s="58"/>
      <c r="G13" s="58"/>
      <c r="H13" s="58"/>
    </row>
    <row r="14" spans="1:8" ht="25.5">
      <c r="A14" s="28">
        <v>8</v>
      </c>
      <c r="B14" s="15" t="s">
        <v>377</v>
      </c>
      <c r="C14" s="13">
        <f>10+8+7+8</f>
        <v>33</v>
      </c>
      <c r="D14" s="58"/>
      <c r="E14" s="58"/>
      <c r="F14" s="58"/>
      <c r="G14" s="58"/>
      <c r="H14" s="58"/>
    </row>
    <row r="15" spans="1:8" ht="76.5">
      <c r="A15" s="28">
        <v>9</v>
      </c>
      <c r="B15" s="14" t="s">
        <v>378</v>
      </c>
      <c r="C15" s="16">
        <f>40+50+40</f>
        <v>130</v>
      </c>
      <c r="D15" s="58"/>
      <c r="E15" s="58"/>
      <c r="F15" s="58"/>
      <c r="G15" s="58"/>
      <c r="H15" s="58"/>
    </row>
    <row r="16" spans="1:8" ht="38.25">
      <c r="A16" s="28">
        <v>10</v>
      </c>
      <c r="B16" s="12" t="s">
        <v>379</v>
      </c>
      <c r="C16" s="13">
        <v>40</v>
      </c>
      <c r="D16" s="58"/>
      <c r="E16" s="58"/>
      <c r="F16" s="58"/>
      <c r="G16" s="58"/>
      <c r="H16" s="58"/>
    </row>
    <row r="17" spans="1:8" ht="76.5">
      <c r="A17" s="28">
        <v>11</v>
      </c>
      <c r="B17" s="12" t="s">
        <v>380</v>
      </c>
      <c r="C17" s="13">
        <f>230+40</f>
        <v>270</v>
      </c>
      <c r="D17" s="58"/>
      <c r="E17" s="58"/>
      <c r="F17" s="58"/>
      <c r="G17" s="58"/>
      <c r="H17" s="58"/>
    </row>
    <row r="18" spans="1:8" ht="25.5">
      <c r="A18" s="28">
        <v>12</v>
      </c>
      <c r="B18" s="14" t="s">
        <v>381</v>
      </c>
      <c r="C18" s="16">
        <f>50+40+20+40</f>
        <v>150</v>
      </c>
      <c r="D18" s="58"/>
      <c r="E18" s="58"/>
      <c r="F18" s="58"/>
      <c r="G18" s="58"/>
      <c r="H18" s="58"/>
    </row>
    <row r="19" spans="1:8" ht="51">
      <c r="A19" s="28">
        <v>13</v>
      </c>
      <c r="B19" s="12" t="s">
        <v>382</v>
      </c>
      <c r="C19" s="13">
        <f>30</f>
        <v>30</v>
      </c>
      <c r="D19" s="58"/>
      <c r="E19" s="58"/>
      <c r="F19" s="58"/>
      <c r="G19" s="58"/>
      <c r="H19" s="58"/>
    </row>
    <row r="20" spans="1:8" ht="25.5">
      <c r="A20" s="28">
        <v>14</v>
      </c>
      <c r="B20" s="14" t="s">
        <v>383</v>
      </c>
      <c r="C20" s="16">
        <f>150+50+10</f>
        <v>210</v>
      </c>
      <c r="D20" s="58"/>
      <c r="E20" s="58"/>
      <c r="F20" s="58"/>
      <c r="G20" s="58"/>
      <c r="H20" s="58"/>
    </row>
    <row r="21" spans="1:8" ht="38.25">
      <c r="A21" s="28">
        <v>15</v>
      </c>
      <c r="B21" s="12" t="s">
        <v>384</v>
      </c>
      <c r="C21" s="13">
        <f>180+20+5+10+5</f>
        <v>220</v>
      </c>
      <c r="D21" s="58"/>
      <c r="E21" s="58"/>
      <c r="F21" s="58"/>
      <c r="G21" s="58"/>
      <c r="H21" s="58"/>
    </row>
    <row r="22" spans="1:8" ht="15">
      <c r="A22" s="28">
        <v>16</v>
      </c>
      <c r="B22" s="12" t="s">
        <v>385</v>
      </c>
      <c r="C22" s="13">
        <f>280+30+50+30</f>
        <v>390</v>
      </c>
      <c r="D22" s="58"/>
      <c r="E22" s="58"/>
      <c r="F22" s="58"/>
      <c r="G22" s="58"/>
      <c r="H22" s="58"/>
    </row>
    <row r="23" spans="1:8" ht="15">
      <c r="A23" s="28">
        <v>17</v>
      </c>
      <c r="B23" s="12" t="s">
        <v>386</v>
      </c>
      <c r="C23" s="13">
        <f>20+50+20</f>
        <v>90</v>
      </c>
      <c r="D23" s="58"/>
      <c r="E23" s="58"/>
      <c r="F23" s="58"/>
      <c r="G23" s="58"/>
      <c r="H23" s="58"/>
    </row>
    <row r="24" spans="1:8" ht="25.5">
      <c r="A24" s="28">
        <v>18</v>
      </c>
      <c r="B24" s="12" t="s">
        <v>387</v>
      </c>
      <c r="C24" s="13">
        <f>190+140+190</f>
        <v>520</v>
      </c>
      <c r="D24" s="58"/>
      <c r="E24" s="58"/>
      <c r="F24" s="58"/>
      <c r="G24" s="58"/>
      <c r="H24" s="58"/>
    </row>
    <row r="25" spans="1:8" ht="15">
      <c r="A25" s="28">
        <v>19</v>
      </c>
      <c r="B25" s="12" t="s">
        <v>388</v>
      </c>
      <c r="C25" s="13">
        <f>30+20+30</f>
        <v>80</v>
      </c>
      <c r="D25" s="58"/>
      <c r="E25" s="58"/>
      <c r="F25" s="58"/>
      <c r="G25" s="58"/>
      <c r="H25" s="58"/>
    </row>
    <row r="26" spans="1:8" ht="25.5">
      <c r="A26" s="28">
        <v>20</v>
      </c>
      <c r="B26" s="12" t="s">
        <v>389</v>
      </c>
      <c r="C26" s="13">
        <f>20+10+20+10</f>
        <v>60</v>
      </c>
      <c r="D26" s="58"/>
      <c r="E26" s="58"/>
      <c r="F26" s="58"/>
      <c r="G26" s="58"/>
      <c r="H26" s="58"/>
    </row>
    <row r="27" spans="1:8" ht="38.25">
      <c r="A27" s="28">
        <v>21</v>
      </c>
      <c r="B27" s="19" t="s">
        <v>390</v>
      </c>
      <c r="C27" s="20">
        <f>120</f>
        <v>120</v>
      </c>
      <c r="D27" s="59"/>
      <c r="E27" s="59"/>
      <c r="F27" s="59"/>
      <c r="G27" s="59"/>
      <c r="H27" s="59"/>
    </row>
    <row r="28" spans="1:8" ht="15">
      <c r="A28" s="111" t="s">
        <v>474</v>
      </c>
      <c r="B28" s="111"/>
      <c r="C28" s="111"/>
      <c r="D28" s="111"/>
      <c r="E28" s="111"/>
      <c r="F28" s="111"/>
      <c r="G28" s="111"/>
      <c r="H28" s="112"/>
    </row>
    <row r="29" spans="1:8" ht="63.75">
      <c r="A29" s="28">
        <v>22</v>
      </c>
      <c r="B29" s="12" t="s">
        <v>391</v>
      </c>
      <c r="C29" s="13"/>
      <c r="D29" s="58"/>
      <c r="E29" s="58"/>
      <c r="F29" s="58"/>
      <c r="G29" s="58"/>
      <c r="H29" s="58"/>
    </row>
    <row r="30" spans="1:8" ht="76.5">
      <c r="A30" s="28">
        <v>23</v>
      </c>
      <c r="B30" s="12" t="s">
        <v>392</v>
      </c>
      <c r="C30" s="13">
        <f>50+90+80</f>
        <v>220</v>
      </c>
      <c r="D30" s="58"/>
      <c r="E30" s="58"/>
      <c r="F30" s="58"/>
      <c r="G30" s="58"/>
      <c r="H30" s="58"/>
    </row>
    <row r="31" spans="1:8" ht="15">
      <c r="A31" s="111" t="s">
        <v>475</v>
      </c>
      <c r="B31" s="111"/>
      <c r="C31" s="111"/>
      <c r="D31" s="111"/>
      <c r="E31" s="111"/>
      <c r="F31" s="111"/>
      <c r="G31" s="111"/>
      <c r="H31" s="112"/>
    </row>
    <row r="32" spans="1:8" ht="38.25">
      <c r="A32" s="28">
        <v>24</v>
      </c>
      <c r="B32" s="12" t="s">
        <v>393</v>
      </c>
      <c r="C32" s="13">
        <v>10</v>
      </c>
      <c r="D32" s="58"/>
      <c r="E32" s="58"/>
      <c r="F32" s="58"/>
      <c r="G32" s="58"/>
      <c r="H32" s="58"/>
    </row>
    <row r="33" spans="1:8" ht="25.5">
      <c r="A33" s="28">
        <v>25</v>
      </c>
      <c r="B33" s="15" t="s">
        <v>394</v>
      </c>
      <c r="C33" s="13">
        <f>40+20</f>
        <v>60</v>
      </c>
      <c r="D33" s="58"/>
      <c r="E33" s="58"/>
      <c r="F33" s="58"/>
      <c r="G33" s="58"/>
      <c r="H33" s="58"/>
    </row>
    <row r="34" spans="1:8" ht="25.5">
      <c r="A34" s="28">
        <v>26</v>
      </c>
      <c r="B34" s="15" t="s">
        <v>395</v>
      </c>
      <c r="C34" s="13">
        <f>90+170+160+170</f>
        <v>590</v>
      </c>
      <c r="D34" s="58"/>
      <c r="E34" s="58"/>
      <c r="F34" s="58"/>
      <c r="G34" s="58"/>
      <c r="H34" s="58"/>
    </row>
    <row r="35" spans="1:8" ht="63.75">
      <c r="A35" s="28">
        <v>27</v>
      </c>
      <c r="B35" s="12" t="s">
        <v>396</v>
      </c>
      <c r="C35" s="13"/>
      <c r="D35" s="58"/>
      <c r="E35" s="58"/>
      <c r="F35" s="58"/>
      <c r="G35" s="58"/>
      <c r="H35" s="58"/>
    </row>
    <row r="36" spans="1:8" ht="63.75">
      <c r="A36" s="28">
        <v>28</v>
      </c>
      <c r="B36" s="12" t="s">
        <v>397</v>
      </c>
      <c r="C36" s="13"/>
      <c r="D36" s="58"/>
      <c r="E36" s="58"/>
      <c r="F36" s="58"/>
      <c r="G36" s="58"/>
      <c r="H36" s="58"/>
    </row>
    <row r="37" spans="1:8" ht="76.5">
      <c r="A37" s="28">
        <v>29</v>
      </c>
      <c r="B37" s="12" t="s">
        <v>398</v>
      </c>
      <c r="C37" s="13"/>
      <c r="D37" s="58"/>
      <c r="E37" s="58"/>
      <c r="F37" s="58"/>
      <c r="G37" s="58"/>
      <c r="H37" s="58"/>
    </row>
    <row r="38" spans="1:8" ht="25.5">
      <c r="A38" s="28">
        <v>30</v>
      </c>
      <c r="B38" s="14" t="s">
        <v>399</v>
      </c>
      <c r="C38" s="16">
        <f>6+6+5</f>
        <v>17</v>
      </c>
      <c r="D38" s="58"/>
      <c r="E38" s="58"/>
      <c r="F38" s="58"/>
      <c r="G38" s="58"/>
      <c r="H38" s="58"/>
    </row>
    <row r="39" spans="1:8" ht="25.5">
      <c r="A39" s="28">
        <v>31</v>
      </c>
      <c r="B39" s="15" t="s">
        <v>400</v>
      </c>
      <c r="C39" s="13"/>
      <c r="D39" s="58"/>
      <c r="E39" s="58"/>
      <c r="F39" s="58"/>
      <c r="G39" s="58"/>
      <c r="H39" s="58"/>
    </row>
    <row r="40" spans="1:8" ht="63.75">
      <c r="A40" s="28">
        <v>32</v>
      </c>
      <c r="B40" s="12" t="s">
        <v>401</v>
      </c>
      <c r="C40" s="13"/>
      <c r="D40" s="58"/>
      <c r="E40" s="58"/>
      <c r="F40" s="58"/>
      <c r="G40" s="58"/>
      <c r="H40" s="58"/>
    </row>
    <row r="41" spans="1:8" ht="15">
      <c r="A41" s="28">
        <v>33</v>
      </c>
      <c r="B41" s="12" t="s">
        <v>402</v>
      </c>
      <c r="C41" s="13">
        <f>10+20+10</f>
        <v>40</v>
      </c>
      <c r="D41" s="58"/>
      <c r="E41" s="58"/>
      <c r="F41" s="58"/>
      <c r="G41" s="58"/>
      <c r="H41" s="58"/>
    </row>
    <row r="42" spans="1:8" ht="15">
      <c r="A42" s="28"/>
      <c r="B42" s="47" t="s">
        <v>541</v>
      </c>
      <c r="C42" s="13">
        <v>70</v>
      </c>
      <c r="D42" s="58"/>
      <c r="E42" s="58"/>
      <c r="F42" s="58"/>
      <c r="G42" s="58"/>
      <c r="H42" s="58"/>
    </row>
    <row r="43" spans="1:8" ht="15">
      <c r="A43" s="119" t="s">
        <v>49</v>
      </c>
      <c r="B43" s="119"/>
      <c r="C43" s="119"/>
      <c r="D43" s="119"/>
      <c r="E43" s="119"/>
      <c r="F43" s="119"/>
      <c r="G43" s="119"/>
      <c r="H43" s="120"/>
    </row>
    <row r="44" spans="1:8" ht="63.75">
      <c r="A44" s="28">
        <v>34</v>
      </c>
      <c r="B44" s="12" t="s">
        <v>403</v>
      </c>
      <c r="C44" s="13"/>
      <c r="D44" s="58"/>
      <c r="E44" s="58"/>
      <c r="F44" s="58"/>
      <c r="G44" s="58"/>
      <c r="H44" s="58"/>
    </row>
    <row r="45" spans="1:8" ht="63.75">
      <c r="A45" s="28">
        <v>35</v>
      </c>
      <c r="B45" s="12" t="s">
        <v>404</v>
      </c>
      <c r="C45" s="13"/>
      <c r="D45" s="58"/>
      <c r="E45" s="58"/>
      <c r="F45" s="58"/>
      <c r="G45" s="58"/>
      <c r="H45" s="58"/>
    </row>
    <row r="46" spans="1:8" ht="63.75">
      <c r="A46" s="28">
        <v>36</v>
      </c>
      <c r="B46" s="12" t="s">
        <v>405</v>
      </c>
      <c r="C46" s="13">
        <f>120+40+120+140+90</f>
        <v>510</v>
      </c>
      <c r="D46" s="58"/>
      <c r="E46" s="58"/>
      <c r="F46" s="58"/>
      <c r="G46" s="58"/>
      <c r="H46" s="58"/>
    </row>
    <row r="47" spans="1:8" ht="25.5">
      <c r="A47" s="28">
        <v>37</v>
      </c>
      <c r="B47" s="12" t="s">
        <v>406</v>
      </c>
      <c r="C47" s="13">
        <f>60+5</f>
        <v>65</v>
      </c>
      <c r="D47" s="58"/>
      <c r="E47" s="58"/>
      <c r="F47" s="58"/>
      <c r="G47" s="58"/>
      <c r="H47" s="58"/>
    </row>
    <row r="48" spans="1:8" ht="15">
      <c r="A48" s="28">
        <v>38</v>
      </c>
      <c r="B48" s="15" t="s">
        <v>407</v>
      </c>
      <c r="C48" s="13">
        <f>60</f>
        <v>60</v>
      </c>
      <c r="D48" s="58"/>
      <c r="E48" s="58"/>
      <c r="F48" s="58"/>
      <c r="G48" s="58"/>
      <c r="H48" s="58"/>
    </row>
    <row r="49" spans="1:8" ht="15">
      <c r="A49" s="28">
        <v>39</v>
      </c>
      <c r="B49" s="15" t="s">
        <v>408</v>
      </c>
      <c r="C49" s="13">
        <f>80+90+70+60+60</f>
        <v>360</v>
      </c>
      <c r="D49" s="58"/>
      <c r="E49" s="58"/>
      <c r="F49" s="58"/>
      <c r="G49" s="58"/>
      <c r="H49" s="58"/>
    </row>
    <row r="50" spans="1:8" ht="15" customHeight="1">
      <c r="A50" s="119" t="s">
        <v>476</v>
      </c>
      <c r="B50" s="119"/>
      <c r="C50" s="119"/>
      <c r="D50" s="119"/>
      <c r="E50" s="119"/>
      <c r="F50" s="119"/>
      <c r="G50" s="119"/>
      <c r="H50" s="120"/>
    </row>
    <row r="51" spans="1:8" ht="25.5">
      <c r="A51" s="28">
        <v>40</v>
      </c>
      <c r="B51" s="14" t="s">
        <v>409</v>
      </c>
      <c r="C51" s="16">
        <f>10+2+2+2</f>
        <v>16</v>
      </c>
      <c r="D51" s="58"/>
      <c r="E51" s="58"/>
      <c r="F51" s="58"/>
      <c r="G51" s="58"/>
      <c r="H51" s="58"/>
    </row>
    <row r="52" spans="1:8" ht="25.5">
      <c r="A52" s="28">
        <v>41</v>
      </c>
      <c r="B52" s="14" t="s">
        <v>410</v>
      </c>
      <c r="C52" s="13">
        <f>300+160+180+180</f>
        <v>820</v>
      </c>
      <c r="D52" s="58"/>
      <c r="E52" s="58"/>
      <c r="F52" s="58"/>
      <c r="G52" s="58"/>
      <c r="H52" s="58"/>
    </row>
    <row r="53" spans="1:8" ht="25.5">
      <c r="A53" s="28">
        <v>42</v>
      </c>
      <c r="B53" s="14" t="s">
        <v>411</v>
      </c>
      <c r="C53" s="13">
        <f>128</f>
        <v>128</v>
      </c>
      <c r="D53" s="58"/>
      <c r="E53" s="58"/>
      <c r="F53" s="58"/>
      <c r="G53" s="58"/>
      <c r="H53" s="58"/>
    </row>
    <row r="54" spans="1:8" ht="25.5">
      <c r="A54" s="28">
        <v>43</v>
      </c>
      <c r="B54" s="14" t="s">
        <v>412</v>
      </c>
      <c r="C54" s="13">
        <f>100+30+21+25+23</f>
        <v>199</v>
      </c>
      <c r="D54" s="58"/>
      <c r="E54" s="58"/>
      <c r="F54" s="58"/>
      <c r="G54" s="58"/>
      <c r="H54" s="58"/>
    </row>
    <row r="55" spans="1:8" ht="38.25">
      <c r="A55" s="28">
        <v>44</v>
      </c>
      <c r="B55" s="19" t="s">
        <v>368</v>
      </c>
      <c r="C55" s="20">
        <f>100</f>
        <v>100</v>
      </c>
      <c r="D55" s="59"/>
      <c r="E55" s="59"/>
      <c r="F55" s="59"/>
      <c r="G55" s="59"/>
      <c r="H55" s="59"/>
    </row>
    <row r="56" spans="1:8" ht="15">
      <c r="A56" s="111" t="s">
        <v>477</v>
      </c>
      <c r="B56" s="111"/>
      <c r="C56" s="111"/>
      <c r="D56" s="111"/>
      <c r="E56" s="111"/>
      <c r="F56" s="111"/>
      <c r="G56" s="111"/>
      <c r="H56" s="112"/>
    </row>
    <row r="57" spans="1:8" ht="38.25">
      <c r="A57" s="28">
        <v>45</v>
      </c>
      <c r="B57" s="15" t="s">
        <v>413</v>
      </c>
      <c r="C57" s="13"/>
      <c r="D57" s="58"/>
      <c r="E57" s="58"/>
      <c r="F57" s="58"/>
      <c r="G57" s="58"/>
      <c r="H57" s="58"/>
    </row>
    <row r="58" spans="1:8" ht="51">
      <c r="A58" s="28">
        <v>46</v>
      </c>
      <c r="B58" s="12" t="s">
        <v>414</v>
      </c>
      <c r="C58" s="13">
        <f>200</f>
        <v>200</v>
      </c>
      <c r="D58" s="58"/>
      <c r="E58" s="58"/>
      <c r="F58" s="58"/>
      <c r="G58" s="58"/>
      <c r="H58" s="58"/>
    </row>
    <row r="59" spans="1:8" ht="38.25">
      <c r="A59" s="28">
        <v>47</v>
      </c>
      <c r="B59" s="12" t="s">
        <v>415</v>
      </c>
      <c r="C59" s="13">
        <f>360+60</f>
        <v>420</v>
      </c>
      <c r="D59" s="58"/>
      <c r="E59" s="58"/>
      <c r="F59" s="58"/>
      <c r="G59" s="58"/>
      <c r="H59" s="58"/>
    </row>
    <row r="60" spans="1:8" ht="102">
      <c r="A60" s="28">
        <v>48</v>
      </c>
      <c r="B60" s="12" t="s">
        <v>416</v>
      </c>
      <c r="C60" s="13">
        <f>80+90+80</f>
        <v>250</v>
      </c>
      <c r="D60" s="58"/>
      <c r="E60" s="58"/>
      <c r="F60" s="58"/>
      <c r="G60" s="58"/>
      <c r="H60" s="58"/>
    </row>
    <row r="61" spans="1:8" ht="15">
      <c r="A61" s="28">
        <v>49</v>
      </c>
      <c r="B61" s="12" t="s">
        <v>417</v>
      </c>
      <c r="C61" s="13">
        <f>2+1+2</f>
        <v>5</v>
      </c>
      <c r="D61" s="58"/>
      <c r="E61" s="58"/>
      <c r="F61" s="58"/>
      <c r="G61" s="58"/>
      <c r="H61" s="58"/>
    </row>
    <row r="62" spans="1:8" ht="25.5">
      <c r="A62" s="28">
        <v>50</v>
      </c>
      <c r="B62" s="14" t="s">
        <v>418</v>
      </c>
      <c r="C62" s="16">
        <f>150+120+470+240+270</f>
        <v>1250</v>
      </c>
      <c r="D62" s="58"/>
      <c r="E62" s="58"/>
      <c r="F62" s="58"/>
      <c r="G62" s="58"/>
      <c r="H62" s="58"/>
    </row>
    <row r="63" spans="1:8" ht="38.25">
      <c r="A63" s="28">
        <v>51</v>
      </c>
      <c r="B63" s="14" t="s">
        <v>419</v>
      </c>
      <c r="C63" s="13">
        <f>150+70+140+60</f>
        <v>420</v>
      </c>
      <c r="D63" s="58"/>
      <c r="E63" s="58"/>
      <c r="F63" s="58"/>
      <c r="G63" s="58"/>
      <c r="H63" s="58"/>
    </row>
    <row r="64" spans="1:8" ht="25.5">
      <c r="A64" s="28">
        <v>52</v>
      </c>
      <c r="B64" s="15" t="s">
        <v>420</v>
      </c>
      <c r="C64" s="17"/>
      <c r="D64" s="58"/>
      <c r="E64" s="58"/>
      <c r="F64" s="58"/>
      <c r="G64" s="58"/>
      <c r="H64" s="58"/>
    </row>
    <row r="65" spans="1:8" ht="15">
      <c r="A65" s="28">
        <v>53</v>
      </c>
      <c r="B65" s="14" t="s">
        <v>421</v>
      </c>
      <c r="C65" s="17">
        <f>12+1+2+1</f>
        <v>16</v>
      </c>
      <c r="D65" s="58"/>
      <c r="E65" s="58"/>
      <c r="F65" s="58"/>
      <c r="G65" s="58"/>
      <c r="H65" s="58"/>
    </row>
    <row r="66" spans="1:8" ht="15" customHeight="1">
      <c r="A66" s="119" t="s">
        <v>478</v>
      </c>
      <c r="B66" s="119"/>
      <c r="C66" s="119"/>
      <c r="D66" s="119"/>
      <c r="E66" s="119"/>
      <c r="F66" s="119"/>
      <c r="G66" s="119"/>
      <c r="H66" s="120"/>
    </row>
    <row r="67" spans="1:8" ht="15">
      <c r="A67" s="28">
        <v>54</v>
      </c>
      <c r="B67" s="15" t="s">
        <v>422</v>
      </c>
      <c r="C67" s="13">
        <f>180</f>
        <v>180</v>
      </c>
      <c r="D67" s="58"/>
      <c r="E67" s="58"/>
      <c r="F67" s="58"/>
      <c r="G67" s="58"/>
      <c r="H67" s="58"/>
    </row>
    <row r="68" spans="1:8" ht="63.75">
      <c r="A68" s="28">
        <v>55</v>
      </c>
      <c r="B68" s="12" t="s">
        <v>423</v>
      </c>
      <c r="C68" s="13">
        <f>3+5+3</f>
        <v>11</v>
      </c>
      <c r="D68" s="58"/>
      <c r="E68" s="58"/>
      <c r="F68" s="58"/>
      <c r="G68" s="58"/>
      <c r="H68" s="58"/>
    </row>
    <row r="69" spans="1:8" ht="51">
      <c r="A69" s="28">
        <v>56</v>
      </c>
      <c r="B69" s="12" t="s">
        <v>424</v>
      </c>
      <c r="C69" s="13">
        <v>70</v>
      </c>
      <c r="D69" s="58"/>
      <c r="E69" s="58"/>
      <c r="F69" s="58"/>
      <c r="G69" s="58"/>
      <c r="H69" s="58"/>
    </row>
    <row r="70" spans="1:8" ht="25.5">
      <c r="A70" s="28">
        <v>57</v>
      </c>
      <c r="B70" s="14" t="s">
        <v>425</v>
      </c>
      <c r="C70" s="13">
        <f>20+20+15+15</f>
        <v>70</v>
      </c>
      <c r="D70" s="58"/>
      <c r="E70" s="58"/>
      <c r="F70" s="58"/>
      <c r="G70" s="58"/>
      <c r="H70" s="58"/>
    </row>
    <row r="71" spans="1:8" ht="15" customHeight="1">
      <c r="A71" s="119" t="s">
        <v>479</v>
      </c>
      <c r="B71" s="119"/>
      <c r="C71" s="119"/>
      <c r="D71" s="119"/>
      <c r="E71" s="119"/>
      <c r="F71" s="119"/>
      <c r="G71" s="119"/>
      <c r="H71" s="120"/>
    </row>
    <row r="72" spans="1:8" ht="89.25">
      <c r="A72" s="28">
        <v>58</v>
      </c>
      <c r="B72" s="14" t="s">
        <v>426</v>
      </c>
      <c r="C72" s="13">
        <f>120+90+12+12+12</f>
        <v>246</v>
      </c>
      <c r="D72" s="58"/>
      <c r="E72" s="58"/>
      <c r="F72" s="58"/>
      <c r="G72" s="58"/>
      <c r="H72" s="58"/>
    </row>
    <row r="73" spans="1:8" ht="15">
      <c r="A73" s="28">
        <v>59</v>
      </c>
      <c r="B73" s="15" t="s">
        <v>427</v>
      </c>
      <c r="C73" s="13">
        <f>30+15+30</f>
        <v>75</v>
      </c>
      <c r="D73" s="58"/>
      <c r="E73" s="58"/>
      <c r="F73" s="58"/>
      <c r="G73" s="58"/>
      <c r="H73" s="58"/>
    </row>
    <row r="74" spans="1:8" ht="51">
      <c r="A74" s="28">
        <v>60</v>
      </c>
      <c r="B74" s="14" t="s">
        <v>428</v>
      </c>
      <c r="C74" s="13">
        <f>160+120+100+140+80</f>
        <v>600</v>
      </c>
      <c r="D74" s="58"/>
      <c r="E74" s="58"/>
      <c r="F74" s="58"/>
      <c r="G74" s="58"/>
      <c r="H74" s="58"/>
    </row>
    <row r="75" spans="1:8" ht="76.5">
      <c r="A75" s="28">
        <v>61</v>
      </c>
      <c r="B75" s="15" t="s">
        <v>429</v>
      </c>
      <c r="C75" s="13">
        <f>120+5</f>
        <v>125</v>
      </c>
      <c r="D75" s="58"/>
      <c r="E75" s="58"/>
      <c r="F75" s="58"/>
      <c r="G75" s="58"/>
      <c r="H75" s="58"/>
    </row>
    <row r="76" spans="1:8" ht="76.5">
      <c r="A76" s="28">
        <v>62</v>
      </c>
      <c r="B76" s="14" t="s">
        <v>430</v>
      </c>
      <c r="C76" s="13">
        <f>80+90+35+16+64</f>
        <v>285</v>
      </c>
      <c r="D76" s="58"/>
      <c r="E76" s="58"/>
      <c r="F76" s="58"/>
      <c r="G76" s="58"/>
      <c r="H76" s="58"/>
    </row>
    <row r="77" spans="1:8" ht="15" customHeight="1">
      <c r="A77" s="111" t="s">
        <v>480</v>
      </c>
      <c r="B77" s="111"/>
      <c r="C77" s="111"/>
      <c r="D77" s="111"/>
      <c r="E77" s="111"/>
      <c r="F77" s="111"/>
      <c r="G77" s="111"/>
      <c r="H77" s="112"/>
    </row>
    <row r="78" spans="1:8" ht="25.5">
      <c r="A78" s="28">
        <v>63</v>
      </c>
      <c r="B78" s="15" t="s">
        <v>431</v>
      </c>
      <c r="C78" s="13">
        <f>200+180</f>
        <v>380</v>
      </c>
      <c r="D78" s="58"/>
      <c r="E78" s="58"/>
      <c r="F78" s="58"/>
      <c r="G78" s="58"/>
      <c r="H78" s="58"/>
    </row>
    <row r="79" spans="1:8" ht="25.5">
      <c r="A79" s="28">
        <v>64</v>
      </c>
      <c r="B79" s="15" t="s">
        <v>432</v>
      </c>
      <c r="C79" s="13">
        <f>100+50</f>
        <v>150</v>
      </c>
      <c r="D79" s="58"/>
      <c r="E79" s="58"/>
      <c r="F79" s="58"/>
      <c r="G79" s="58"/>
      <c r="H79" s="58"/>
    </row>
    <row r="80" spans="1:8" ht="38.25">
      <c r="A80" s="28">
        <v>65</v>
      </c>
      <c r="B80" s="12" t="s">
        <v>433</v>
      </c>
      <c r="C80" s="13">
        <f>150</f>
        <v>150</v>
      </c>
      <c r="D80" s="58"/>
      <c r="E80" s="58"/>
      <c r="F80" s="58"/>
      <c r="G80" s="58"/>
      <c r="H80" s="58"/>
    </row>
    <row r="81" spans="1:8" ht="38.25">
      <c r="A81" s="28">
        <v>66</v>
      </c>
      <c r="B81" s="12" t="s">
        <v>434</v>
      </c>
      <c r="C81" s="13">
        <f>150+190+171+126</f>
        <v>637</v>
      </c>
      <c r="D81" s="58"/>
      <c r="E81" s="58"/>
      <c r="F81" s="58"/>
      <c r="G81" s="58"/>
      <c r="H81" s="58"/>
    </row>
    <row r="82" spans="1:8" ht="25.5">
      <c r="A82" s="28">
        <v>67</v>
      </c>
      <c r="B82" s="14" t="s">
        <v>435</v>
      </c>
      <c r="C82" s="13">
        <f>120+40+1+1+1</f>
        <v>163</v>
      </c>
      <c r="D82" s="58"/>
      <c r="E82" s="58"/>
      <c r="F82" s="58"/>
      <c r="G82" s="58"/>
      <c r="H82" s="58"/>
    </row>
    <row r="83" spans="1:8" ht="15">
      <c r="A83" s="28">
        <v>68</v>
      </c>
      <c r="B83" s="15" t="s">
        <v>436</v>
      </c>
      <c r="C83" s="13">
        <f>50+8+5+8</f>
        <v>71</v>
      </c>
      <c r="D83" s="58"/>
      <c r="E83" s="58"/>
      <c r="F83" s="58"/>
      <c r="G83" s="58"/>
      <c r="H83" s="58"/>
    </row>
    <row r="84" spans="1:8" ht="15">
      <c r="A84" s="28">
        <v>69</v>
      </c>
      <c r="B84" s="15" t="s">
        <v>437</v>
      </c>
      <c r="C84" s="13">
        <f>12+60+34+40+36</f>
        <v>182</v>
      </c>
      <c r="D84" s="58"/>
      <c r="E84" s="58"/>
      <c r="F84" s="58"/>
      <c r="G84" s="58"/>
      <c r="H84" s="58"/>
    </row>
    <row r="85" spans="1:8" ht="15">
      <c r="A85" s="28">
        <v>70</v>
      </c>
      <c r="B85" s="15" t="s">
        <v>438</v>
      </c>
      <c r="C85" s="13">
        <f>180+50+30+17+25</f>
        <v>302</v>
      </c>
      <c r="D85" s="58"/>
      <c r="E85" s="58"/>
      <c r="F85" s="58"/>
      <c r="G85" s="58"/>
      <c r="H85" s="58"/>
    </row>
    <row r="86" spans="1:8" ht="15">
      <c r="A86" s="28">
        <v>71</v>
      </c>
      <c r="B86" s="15" t="s">
        <v>439</v>
      </c>
      <c r="C86" s="13">
        <f>360+50</f>
        <v>410</v>
      </c>
      <c r="D86" s="58"/>
      <c r="E86" s="58"/>
      <c r="F86" s="58"/>
      <c r="G86" s="58"/>
      <c r="H86" s="58"/>
    </row>
    <row r="87" spans="1:8" ht="25.5">
      <c r="A87" s="28">
        <v>72</v>
      </c>
      <c r="B87" s="15" t="s">
        <v>440</v>
      </c>
      <c r="C87" s="13">
        <f>40+40</f>
        <v>80</v>
      </c>
      <c r="D87" s="58"/>
      <c r="E87" s="58"/>
      <c r="F87" s="58"/>
      <c r="G87" s="58"/>
      <c r="H87" s="58"/>
    </row>
    <row r="88" spans="1:8" ht="38.25">
      <c r="A88" s="28">
        <v>73</v>
      </c>
      <c r="B88" s="15" t="s">
        <v>441</v>
      </c>
      <c r="C88" s="13">
        <f>200+180+12+11+13</f>
        <v>416</v>
      </c>
      <c r="D88" s="58"/>
      <c r="E88" s="58"/>
      <c r="F88" s="58"/>
      <c r="G88" s="58"/>
      <c r="H88" s="58"/>
    </row>
    <row r="89" spans="1:8" ht="51">
      <c r="A89" s="28">
        <v>74</v>
      </c>
      <c r="B89" s="15" t="s">
        <v>442</v>
      </c>
      <c r="C89" s="13">
        <f>50+18+10+16</f>
        <v>94</v>
      </c>
      <c r="D89" s="58"/>
      <c r="E89" s="58"/>
      <c r="F89" s="58"/>
      <c r="G89" s="58"/>
      <c r="H89" s="58"/>
    </row>
    <row r="90" spans="1:8" ht="15">
      <c r="A90" s="28">
        <v>75</v>
      </c>
      <c r="B90" s="15" t="s">
        <v>443</v>
      </c>
      <c r="C90" s="13">
        <v>120</v>
      </c>
      <c r="D90" s="58"/>
      <c r="E90" s="58"/>
      <c r="F90" s="58"/>
      <c r="G90" s="58"/>
      <c r="H90" s="58"/>
    </row>
    <row r="91" spans="1:8" ht="15">
      <c r="A91" s="28">
        <v>76</v>
      </c>
      <c r="B91" s="15" t="s">
        <v>548</v>
      </c>
      <c r="C91" s="13">
        <f>40+60+30</f>
        <v>130</v>
      </c>
      <c r="D91" s="58"/>
      <c r="E91" s="58"/>
      <c r="F91" s="58"/>
      <c r="G91" s="58"/>
      <c r="H91" s="58"/>
    </row>
    <row r="92" spans="1:8" ht="26.25">
      <c r="A92" s="28"/>
      <c r="B92" s="47" t="s">
        <v>546</v>
      </c>
      <c r="C92" s="13"/>
      <c r="D92" s="58"/>
      <c r="E92" s="58"/>
      <c r="F92" s="58"/>
      <c r="G92" s="58"/>
      <c r="H92" s="58"/>
    </row>
    <row r="93" spans="1:8" ht="26.25">
      <c r="A93" s="28"/>
      <c r="B93" s="47" t="s">
        <v>547</v>
      </c>
      <c r="C93" s="13"/>
      <c r="D93" s="58"/>
      <c r="E93" s="58"/>
      <c r="F93" s="58"/>
      <c r="G93" s="58"/>
      <c r="H93" s="58"/>
    </row>
    <row r="94" spans="1:8" ht="15" customHeight="1">
      <c r="A94" s="111" t="s">
        <v>481</v>
      </c>
      <c r="B94" s="111"/>
      <c r="C94" s="111"/>
      <c r="D94" s="111"/>
      <c r="E94" s="111"/>
      <c r="F94" s="111"/>
      <c r="G94" s="111"/>
      <c r="H94" s="112"/>
    </row>
    <row r="95" spans="1:8" ht="25.5">
      <c r="A95" s="28">
        <v>77</v>
      </c>
      <c r="B95" s="12" t="s">
        <v>444</v>
      </c>
      <c r="C95" s="13">
        <f>25+25+25</f>
        <v>75</v>
      </c>
      <c r="D95" s="58"/>
      <c r="E95" s="58"/>
      <c r="F95" s="58"/>
      <c r="G95" s="58"/>
      <c r="H95" s="58"/>
    </row>
    <row r="96" spans="1:8" ht="51">
      <c r="A96" s="28">
        <v>78</v>
      </c>
      <c r="B96" s="12" t="s">
        <v>445</v>
      </c>
      <c r="C96" s="13">
        <f>11+11+11</f>
        <v>33</v>
      </c>
      <c r="D96" s="58"/>
      <c r="E96" s="58"/>
      <c r="F96" s="58"/>
      <c r="G96" s="58"/>
      <c r="H96" s="58"/>
    </row>
    <row r="97" spans="1:8" ht="38.25">
      <c r="A97" s="28">
        <v>79</v>
      </c>
      <c r="B97" s="12" t="s">
        <v>446</v>
      </c>
      <c r="C97" s="13"/>
      <c r="D97" s="58"/>
      <c r="E97" s="58"/>
      <c r="F97" s="58"/>
      <c r="G97" s="58"/>
      <c r="H97" s="58"/>
    </row>
    <row r="98" spans="1:8" ht="25.5">
      <c r="A98" s="28">
        <v>80</v>
      </c>
      <c r="B98" s="12" t="s">
        <v>447</v>
      </c>
      <c r="C98" s="13">
        <f>24+90</f>
        <v>114</v>
      </c>
      <c r="D98" s="58"/>
      <c r="E98" s="58"/>
      <c r="F98" s="58"/>
      <c r="G98" s="58"/>
      <c r="H98" s="58"/>
    </row>
    <row r="99" spans="1:8" ht="26.25">
      <c r="A99" s="28"/>
      <c r="B99" s="49" t="s">
        <v>549</v>
      </c>
      <c r="C99" s="13"/>
      <c r="D99" s="58"/>
      <c r="E99" s="58"/>
      <c r="F99" s="58"/>
      <c r="G99" s="58"/>
      <c r="H99" s="58"/>
    </row>
    <row r="100" spans="1:8" ht="15" customHeight="1">
      <c r="A100" s="111" t="s">
        <v>482</v>
      </c>
      <c r="B100" s="111"/>
      <c r="C100" s="111"/>
      <c r="D100" s="111"/>
      <c r="E100" s="111"/>
      <c r="F100" s="111"/>
      <c r="G100" s="111"/>
      <c r="H100" s="112"/>
    </row>
    <row r="101" spans="1:8" ht="76.5">
      <c r="A101" s="28">
        <v>81</v>
      </c>
      <c r="B101" s="14" t="s">
        <v>448</v>
      </c>
      <c r="C101" s="13">
        <f>15+300+25+25+25</f>
        <v>390</v>
      </c>
      <c r="D101" s="58"/>
      <c r="E101" s="58"/>
      <c r="F101" s="58"/>
      <c r="G101" s="58"/>
      <c r="H101" s="58"/>
    </row>
    <row r="102" spans="1:8" ht="25.5">
      <c r="A102" s="28">
        <v>82</v>
      </c>
      <c r="B102" s="15" t="s">
        <v>449</v>
      </c>
      <c r="C102" s="13"/>
      <c r="D102" s="58"/>
      <c r="E102" s="58"/>
      <c r="F102" s="58"/>
      <c r="G102" s="58"/>
      <c r="H102" s="58"/>
    </row>
    <row r="103" spans="1:8" ht="25.5">
      <c r="A103" s="28">
        <v>83</v>
      </c>
      <c r="B103" s="15" t="s">
        <v>450</v>
      </c>
      <c r="C103" s="13">
        <f>30+19+19+19</f>
        <v>87</v>
      </c>
      <c r="D103" s="58"/>
      <c r="E103" s="58"/>
      <c r="F103" s="58"/>
      <c r="G103" s="58"/>
      <c r="H103" s="58"/>
    </row>
    <row r="104" spans="1:8" ht="15" customHeight="1">
      <c r="A104" s="111" t="s">
        <v>483</v>
      </c>
      <c r="B104" s="111"/>
      <c r="C104" s="111"/>
      <c r="D104" s="111"/>
      <c r="E104" s="111"/>
      <c r="F104" s="111"/>
      <c r="G104" s="111"/>
      <c r="H104" s="112"/>
    </row>
    <row r="105" spans="1:8" ht="25.5">
      <c r="A105" s="28">
        <v>84</v>
      </c>
      <c r="B105" s="12" t="s">
        <v>451</v>
      </c>
      <c r="C105" s="13">
        <f>120+90+120</f>
        <v>330</v>
      </c>
      <c r="D105" s="58"/>
      <c r="E105" s="58"/>
      <c r="F105" s="58"/>
      <c r="G105" s="58"/>
      <c r="H105" s="58"/>
    </row>
    <row r="106" spans="1:8" ht="15">
      <c r="A106" s="28">
        <v>85</v>
      </c>
      <c r="B106" s="12" t="s">
        <v>452</v>
      </c>
      <c r="C106" s="13">
        <v>150</v>
      </c>
      <c r="D106" s="58"/>
      <c r="E106" s="58"/>
      <c r="F106" s="58"/>
      <c r="G106" s="58"/>
      <c r="H106" s="58"/>
    </row>
    <row r="107" spans="1:8" ht="15">
      <c r="A107" s="28">
        <v>86</v>
      </c>
      <c r="B107" s="12" t="s">
        <v>453</v>
      </c>
      <c r="C107" s="13">
        <f>150+70+90+60+90</f>
        <v>460</v>
      </c>
      <c r="D107" s="58"/>
      <c r="E107" s="58"/>
      <c r="F107" s="58"/>
      <c r="G107" s="58"/>
      <c r="H107" s="58"/>
    </row>
    <row r="108" spans="1:8" ht="25.5">
      <c r="A108" s="28">
        <v>87</v>
      </c>
      <c r="B108" s="12" t="s">
        <v>454</v>
      </c>
      <c r="C108" s="13">
        <f>108+10+27+84+40</f>
        <v>269</v>
      </c>
      <c r="D108" s="58"/>
      <c r="E108" s="58"/>
      <c r="F108" s="58"/>
      <c r="G108" s="58"/>
      <c r="H108" s="58"/>
    </row>
    <row r="109" spans="1:8" ht="15">
      <c r="A109" s="28">
        <v>88</v>
      </c>
      <c r="B109" s="15" t="s">
        <v>455</v>
      </c>
      <c r="C109" s="13">
        <f>34.5+2</f>
        <v>36.5</v>
      </c>
      <c r="D109" s="58"/>
      <c r="E109" s="58"/>
      <c r="F109" s="58"/>
      <c r="G109" s="58"/>
      <c r="H109" s="58"/>
    </row>
    <row r="110" spans="1:8" ht="38.25">
      <c r="A110" s="28">
        <v>89</v>
      </c>
      <c r="B110" s="12" t="s">
        <v>456</v>
      </c>
      <c r="C110" s="13">
        <f>270+30+3</f>
        <v>303</v>
      </c>
      <c r="D110" s="58"/>
      <c r="E110" s="58"/>
      <c r="F110" s="58"/>
      <c r="G110" s="58"/>
      <c r="H110" s="58"/>
    </row>
    <row r="111" spans="1:8" ht="15">
      <c r="A111" s="28">
        <v>90</v>
      </c>
      <c r="B111" s="15" t="s">
        <v>457</v>
      </c>
      <c r="C111" s="13"/>
      <c r="D111" s="58"/>
      <c r="E111" s="58"/>
      <c r="F111" s="58"/>
      <c r="G111" s="58"/>
      <c r="H111" s="58"/>
    </row>
    <row r="112" spans="1:8" ht="15">
      <c r="A112" s="28">
        <v>91</v>
      </c>
      <c r="B112" s="15" t="s">
        <v>458</v>
      </c>
      <c r="C112" s="13">
        <f>270+60+120+120+120</f>
        <v>690</v>
      </c>
      <c r="D112" s="58"/>
      <c r="E112" s="58"/>
      <c r="F112" s="58"/>
      <c r="G112" s="58"/>
      <c r="H112" s="58"/>
    </row>
    <row r="113" spans="1:8" ht="15" customHeight="1">
      <c r="A113" s="111" t="s">
        <v>484</v>
      </c>
      <c r="B113" s="111"/>
      <c r="C113" s="111"/>
      <c r="D113" s="111"/>
      <c r="E113" s="111"/>
      <c r="F113" s="111"/>
      <c r="G113" s="111"/>
      <c r="H113" s="112"/>
    </row>
    <row r="114" spans="1:8" ht="63.75">
      <c r="A114" s="28">
        <v>92</v>
      </c>
      <c r="B114" s="12" t="s">
        <v>459</v>
      </c>
      <c r="C114" s="13">
        <f>100+40</f>
        <v>140</v>
      </c>
      <c r="D114" s="58"/>
      <c r="E114" s="58"/>
      <c r="F114" s="58"/>
      <c r="G114" s="58"/>
      <c r="H114" s="58"/>
    </row>
    <row r="115" spans="1:8" ht="51">
      <c r="A115" s="28">
        <v>93</v>
      </c>
      <c r="B115" s="12" t="s">
        <v>460</v>
      </c>
      <c r="C115" s="13">
        <f>160+30+60+30</f>
        <v>280</v>
      </c>
      <c r="D115" s="58"/>
      <c r="E115" s="58"/>
      <c r="F115" s="58"/>
      <c r="G115" s="58"/>
      <c r="H115" s="58"/>
    </row>
    <row r="116" spans="1:8" s="2" customFormat="1" ht="15">
      <c r="A116" s="28">
        <v>94</v>
      </c>
      <c r="B116" s="14" t="s">
        <v>461</v>
      </c>
      <c r="C116" s="16">
        <v>53</v>
      </c>
      <c r="D116" s="60"/>
      <c r="E116" s="60"/>
      <c r="F116" s="60"/>
      <c r="G116" s="60"/>
      <c r="H116" s="60"/>
    </row>
    <row r="117" spans="1:8" ht="114.75">
      <c r="A117" s="28">
        <v>95</v>
      </c>
      <c r="B117" s="12" t="s">
        <v>462</v>
      </c>
      <c r="C117" s="13">
        <f>60+40</f>
        <v>100</v>
      </c>
      <c r="D117" s="58"/>
      <c r="E117" s="58"/>
      <c r="F117" s="58"/>
      <c r="G117" s="58"/>
      <c r="H117" s="58"/>
    </row>
    <row r="118" spans="1:8" ht="38.25">
      <c r="A118" s="28">
        <v>96</v>
      </c>
      <c r="B118" s="15" t="s">
        <v>463</v>
      </c>
      <c r="C118" s="13">
        <f>40+5</f>
        <v>45</v>
      </c>
      <c r="D118" s="58"/>
      <c r="E118" s="58"/>
      <c r="F118" s="58"/>
      <c r="G118" s="58"/>
      <c r="H118" s="58"/>
    </row>
    <row r="119" spans="1:8" ht="25.5">
      <c r="A119" s="28">
        <v>97</v>
      </c>
      <c r="B119" s="15" t="s">
        <v>464</v>
      </c>
      <c r="C119" s="13"/>
      <c r="D119" s="58"/>
      <c r="E119" s="58"/>
      <c r="F119" s="58"/>
      <c r="G119" s="58"/>
      <c r="H119" s="58"/>
    </row>
    <row r="120" spans="1:8" ht="25.5">
      <c r="A120" s="28">
        <v>98</v>
      </c>
      <c r="B120" s="14" t="s">
        <v>465</v>
      </c>
      <c r="C120" s="16">
        <f>40+20+40+20</f>
        <v>120</v>
      </c>
      <c r="D120" s="58"/>
      <c r="E120" s="58"/>
      <c r="F120" s="58"/>
      <c r="G120" s="58"/>
      <c r="H120" s="58"/>
    </row>
    <row r="121" spans="1:8" ht="25.5">
      <c r="A121" s="28">
        <v>99</v>
      </c>
      <c r="B121" s="14" t="s">
        <v>466</v>
      </c>
      <c r="C121" s="16">
        <f>20+160+70+210</f>
        <v>460</v>
      </c>
      <c r="D121" s="58"/>
      <c r="E121" s="58"/>
      <c r="F121" s="58"/>
      <c r="G121" s="58"/>
      <c r="H121" s="58"/>
    </row>
    <row r="122" spans="1:8" ht="25.5">
      <c r="A122" s="28">
        <v>100</v>
      </c>
      <c r="B122" s="14" t="s">
        <v>467</v>
      </c>
      <c r="C122" s="16">
        <f>20</f>
        <v>20</v>
      </c>
      <c r="D122" s="58"/>
      <c r="E122" s="58"/>
      <c r="F122" s="58"/>
      <c r="G122" s="58"/>
      <c r="H122" s="58"/>
    </row>
    <row r="123" spans="1:8" ht="25.5">
      <c r="A123" s="28">
        <v>101</v>
      </c>
      <c r="B123" s="12" t="s">
        <v>468</v>
      </c>
      <c r="C123" s="13">
        <f>50+25+20+30</f>
        <v>125</v>
      </c>
      <c r="D123" s="58"/>
      <c r="E123" s="58"/>
      <c r="F123" s="58"/>
      <c r="G123" s="58"/>
      <c r="H123" s="58"/>
    </row>
    <row r="124" spans="1:8" ht="15">
      <c r="A124" s="28">
        <v>102</v>
      </c>
      <c r="B124" s="12" t="s">
        <v>469</v>
      </c>
      <c r="C124" s="13">
        <f>21+7+21</f>
        <v>49</v>
      </c>
      <c r="D124" s="58"/>
      <c r="E124" s="58"/>
      <c r="F124" s="58"/>
      <c r="G124" s="58"/>
      <c r="H124" s="58"/>
    </row>
    <row r="125" spans="1:8" ht="63.75">
      <c r="A125" s="28">
        <v>103</v>
      </c>
      <c r="B125" s="15" t="s">
        <v>470</v>
      </c>
      <c r="C125" s="13">
        <f>90+60+60+60</f>
        <v>270</v>
      </c>
      <c r="D125" s="58"/>
      <c r="E125" s="58"/>
      <c r="F125" s="58"/>
      <c r="G125" s="58"/>
      <c r="H125" s="58"/>
    </row>
    <row r="126" spans="1:8" ht="38.25">
      <c r="A126" s="28">
        <v>104</v>
      </c>
      <c r="B126" s="15" t="s">
        <v>471</v>
      </c>
      <c r="C126" s="13">
        <f>12+12+12</f>
        <v>36</v>
      </c>
      <c r="D126" s="58"/>
      <c r="E126" s="58"/>
      <c r="F126" s="58"/>
      <c r="G126" s="58"/>
      <c r="H126" s="58"/>
    </row>
    <row r="127" spans="1:8" ht="51">
      <c r="A127" s="28">
        <v>105</v>
      </c>
      <c r="B127" s="18" t="s">
        <v>472</v>
      </c>
      <c r="C127" s="20">
        <v>150</v>
      </c>
      <c r="D127" s="59"/>
      <c r="E127" s="59"/>
      <c r="F127" s="59"/>
      <c r="G127" s="59"/>
      <c r="H127" s="59"/>
    </row>
  </sheetData>
  <sheetProtection/>
  <mergeCells count="16">
    <mergeCell ref="A66:H66"/>
    <mergeCell ref="A71:H71"/>
    <mergeCell ref="A77:H77"/>
    <mergeCell ref="A94:H94"/>
    <mergeCell ref="A100:H100"/>
    <mergeCell ref="A104:H104"/>
    <mergeCell ref="A113:H113"/>
    <mergeCell ref="A1:H1"/>
    <mergeCell ref="A3:B3"/>
    <mergeCell ref="C3:F3"/>
    <mergeCell ref="A6:H6"/>
    <mergeCell ref="A28:H28"/>
    <mergeCell ref="A31:H31"/>
    <mergeCell ref="A43:H43"/>
    <mergeCell ref="A50:H50"/>
    <mergeCell ref="A56:H56"/>
  </mergeCells>
  <printOptions/>
  <pageMargins left="0.25" right="0.25" top="0.75" bottom="0.75" header="0.3" footer="0.3"/>
  <pageSetup horizontalDpi="600" verticalDpi="600" orientation="portrait" scale="83" r:id="rId1"/>
  <headerFooter>
    <oddHeader>&amp;CGSS12578A-MEAT
Appendix 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christine.pochomis</cp:lastModifiedBy>
  <cp:lastPrinted>2011-12-02T15:54:58Z</cp:lastPrinted>
  <dcterms:created xsi:type="dcterms:W3CDTF">2009-08-27T15:36:17Z</dcterms:created>
  <dcterms:modified xsi:type="dcterms:W3CDTF">2011-12-05T16:24:38Z</dcterms:modified>
  <cp:category/>
  <cp:version/>
  <cp:contentType/>
  <cp:contentStatus/>
</cp:coreProperties>
</file>