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1355" windowHeight="5790" tabRatio="852"/>
  </bookViews>
  <sheets>
    <sheet name="Consolidated List" sheetId="18" r:id="rId1"/>
  </sheets>
  <definedNames>
    <definedName name="_xlnm.Print_Area" localSheetId="0">'Consolidated List'!$A$1:$I$146</definedName>
    <definedName name="_xlnm.Print_Titles" localSheetId="0">'Consolidated List'!$1:$1</definedName>
  </definedNames>
  <calcPr calcId="125725"/>
</workbook>
</file>

<file path=xl/calcChain.xml><?xml version="1.0" encoding="utf-8"?>
<calcChain xmlns="http://schemas.openxmlformats.org/spreadsheetml/2006/main">
  <c r="C80" i="18"/>
  <c r="C95"/>
  <c r="H139"/>
  <c r="H138"/>
  <c r="H137"/>
  <c r="F139"/>
  <c r="F137"/>
  <c r="E139"/>
  <c r="E138"/>
  <c r="E137"/>
  <c r="C139"/>
  <c r="F138"/>
  <c r="C138"/>
  <c r="C137"/>
  <c r="C133"/>
  <c r="E129"/>
  <c r="E128"/>
  <c r="E127"/>
  <c r="E126"/>
  <c r="E125"/>
  <c r="E124"/>
  <c r="E122"/>
  <c r="E121"/>
  <c r="E120"/>
  <c r="E119"/>
  <c r="E118"/>
  <c r="E117"/>
  <c r="E116"/>
  <c r="E115"/>
  <c r="E114"/>
  <c r="E113"/>
  <c r="C129"/>
  <c r="C128"/>
  <c r="C127"/>
  <c r="C126"/>
  <c r="C125"/>
  <c r="C124"/>
  <c r="C122"/>
  <c r="C121"/>
  <c r="C120"/>
  <c r="C119"/>
  <c r="C118"/>
  <c r="C117"/>
  <c r="C116"/>
  <c r="C115"/>
  <c r="C114"/>
  <c r="C113"/>
  <c r="E107"/>
  <c r="E106"/>
  <c r="E105"/>
  <c r="C108"/>
  <c r="C107"/>
  <c r="C106"/>
  <c r="C105"/>
  <c r="E101"/>
  <c r="E95"/>
  <c r="E94"/>
  <c r="C101"/>
  <c r="C100"/>
  <c r="C99"/>
  <c r="C98"/>
  <c r="C97"/>
  <c r="C96"/>
  <c r="C94"/>
  <c r="E91"/>
  <c r="C91"/>
  <c r="E87"/>
  <c r="E86"/>
  <c r="E85"/>
  <c r="E84"/>
  <c r="E83"/>
  <c r="C87"/>
  <c r="C86"/>
  <c r="C85"/>
  <c r="C84"/>
  <c r="C83"/>
  <c r="H76"/>
  <c r="F76"/>
  <c r="C76"/>
  <c r="C73"/>
  <c r="C72"/>
  <c r="E67"/>
  <c r="E66"/>
  <c r="E65"/>
  <c r="E64"/>
  <c r="E63"/>
  <c r="E62"/>
  <c r="E61"/>
  <c r="E60"/>
  <c r="E59"/>
  <c r="E58"/>
  <c r="C68"/>
  <c r="C67"/>
  <c r="C66"/>
  <c r="C65"/>
  <c r="C64"/>
  <c r="C63"/>
  <c r="C62"/>
  <c r="C61"/>
  <c r="C60"/>
  <c r="C59"/>
  <c r="C58"/>
  <c r="E53"/>
  <c r="E51"/>
  <c r="E50"/>
  <c r="E49"/>
  <c r="E48"/>
  <c r="E46"/>
  <c r="E45"/>
  <c r="E44"/>
  <c r="E43"/>
  <c r="E42"/>
  <c r="E41"/>
  <c r="E40"/>
  <c r="E38"/>
  <c r="E37"/>
  <c r="E36"/>
  <c r="C54"/>
  <c r="C53"/>
  <c r="C52"/>
  <c r="C51"/>
  <c r="C50"/>
  <c r="C49"/>
  <c r="C48"/>
  <c r="C47"/>
  <c r="C46"/>
  <c r="C45"/>
  <c r="C44"/>
  <c r="C43"/>
  <c r="C42"/>
  <c r="C41"/>
  <c r="C40"/>
  <c r="C38"/>
  <c r="C37"/>
  <c r="C36"/>
  <c r="E32"/>
  <c r="C32"/>
  <c r="E31"/>
  <c r="C31"/>
  <c r="E30"/>
  <c r="C30"/>
  <c r="E29"/>
  <c r="C29"/>
  <c r="E28"/>
  <c r="C28"/>
  <c r="C27"/>
  <c r="E27"/>
  <c r="E26"/>
  <c r="C26"/>
  <c r="E25"/>
  <c r="C25"/>
  <c r="C24"/>
  <c r="E24"/>
  <c r="C23"/>
  <c r="E23"/>
  <c r="E22"/>
  <c r="C22"/>
  <c r="E18"/>
  <c r="E17"/>
  <c r="E16"/>
  <c r="C18"/>
  <c r="C17"/>
  <c r="C16"/>
  <c r="E12"/>
  <c r="E11"/>
  <c r="E10"/>
  <c r="E9"/>
  <c r="E8"/>
  <c r="E7"/>
  <c r="E6"/>
  <c r="E5"/>
  <c r="C11"/>
  <c r="C10"/>
  <c r="C9"/>
  <c r="C8"/>
  <c r="C7"/>
  <c r="C6"/>
  <c r="C5"/>
  <c r="E4"/>
  <c r="C4"/>
</calcChain>
</file>

<file path=xl/sharedStrings.xml><?xml version="1.0" encoding="utf-8"?>
<sst xmlns="http://schemas.openxmlformats.org/spreadsheetml/2006/main" count="317" uniqueCount="137">
  <si>
    <t>COMPANY NAME:</t>
  </si>
  <si>
    <t>ZONE I</t>
  </si>
  <si>
    <t>FACILITIES MANAGEMENT</t>
  </si>
  <si>
    <t>Bldg.</t>
  </si>
  <si>
    <t>Site</t>
  </si>
  <si>
    <t>PRIORITY SERVICES, LLC</t>
  </si>
  <si>
    <t>ZONE II</t>
  </si>
  <si>
    <t>CAPITOL COMPLEX (ALL INCLUSIVE)</t>
  </si>
  <si>
    <t>Fort DuPont</t>
  </si>
  <si>
    <t>Grass Dale</t>
  </si>
  <si>
    <t>Burton Hall to Theater</t>
  </si>
  <si>
    <t>Duplexes and Dog Training</t>
  </si>
  <si>
    <t>Bball Court - Field Behind Old FDS</t>
  </si>
  <si>
    <t>Fishing Point</t>
  </si>
  <si>
    <t>Trail</t>
  </si>
  <si>
    <t>POW Barracks and Field</t>
  </si>
  <si>
    <t>Quarter Master - White Warehouse</t>
  </si>
  <si>
    <t>Big Gun Bettery - Front/Back</t>
  </si>
  <si>
    <t>Civil Air Patrol</t>
  </si>
  <si>
    <t>Port Penn</t>
  </si>
  <si>
    <t>Nature Trail + Lot</t>
  </si>
  <si>
    <t>Lot Across from Church</t>
  </si>
  <si>
    <t>Campbell Lot</t>
  </si>
  <si>
    <t>Troop 2 State Police
100 Lagrange Avenue
Bear, DE</t>
  </si>
  <si>
    <t>AB Jones Community Cntr.
310 Kiamensi Road
Wilmington, DE</t>
  </si>
  <si>
    <t>Greater Wilmington DMV
2230 Hessler Blvd.
New Castle, DE</t>
  </si>
  <si>
    <t>J. P. Court # 10/12
210 – 212 Greenbank Rd.
Wilmington, DE</t>
  </si>
  <si>
    <t>NCC Fire Training Ctr.
2311 McAuthur Dr.
New Castle, DE</t>
  </si>
  <si>
    <t>DNREC – Air Quality
715 Grantham Lane
New Castle, DE</t>
  </si>
  <si>
    <t>New Castle County DMV
191 Airport Rd.
New Castle, DE</t>
  </si>
  <si>
    <t>Education Building/BOA
920 French Street
Wilmington, DE</t>
  </si>
  <si>
    <t>Cost
Per Cut</t>
  </si>
  <si>
    <t>J. P. Court # 8
100 Monrovia Avenue
Smyrna, DE 19977</t>
  </si>
  <si>
    <t>Del. Emergency Mgt. (DEMA)
165 Brick Store Landing
Smyrna, DE</t>
  </si>
  <si>
    <t>State Police Firearms Training Center
391 Clark Farm Rd.
Smyrna, DE</t>
  </si>
  <si>
    <t>ZONE III</t>
  </si>
  <si>
    <t xml:space="preserve">Legislative Hall
411 Legislative Ave.
Dover, DE </t>
  </si>
  <si>
    <t>Jesse Cooper Bldg.
417 Federal St.
Dover, DE</t>
  </si>
  <si>
    <t>John G. Townsend Bldg.
401 Federal St.
Dover, DE</t>
  </si>
  <si>
    <r>
      <t xml:space="preserve">Margaret O’Neill Complex
410 Federal St.
Dover, DE
</t>
    </r>
    <r>
      <rPr>
        <b/>
        <u/>
        <sz val="11"/>
        <rFont val="Arial"/>
        <family val="2"/>
      </rPr>
      <t xml:space="preserve">INCLUDES:
</t>
    </r>
    <r>
      <rPr>
        <sz val="11"/>
        <rFont val="Arial"/>
        <family val="2"/>
      </rPr>
      <t xml:space="preserve">Supreme Court, Old State House, Biggs Museum, Margaret O'Neill
</t>
    </r>
  </si>
  <si>
    <t>Capitol Police / Credit Union
150 East Water St.
Dover, DE</t>
  </si>
  <si>
    <t>Leon DeVallinger Hall of Records
121 Duke of York St.
Dover, DE</t>
  </si>
  <si>
    <t>Edward Tatnall Bldg.
150 William Penn St.
Dover, DE</t>
  </si>
  <si>
    <t>Col. John Haslet Armory
William Penn St. &amp; Legislative Ave.
Dover, DE</t>
  </si>
  <si>
    <t>Capitol Square
Between Legislative Ave. and Federal St.</t>
  </si>
  <si>
    <t>Kent County Court House
Federal Street, 38 The Green
Dover, DE</t>
  </si>
  <si>
    <t>ZONE IV</t>
  </si>
  <si>
    <t>Dept. of  Public Safety
303 Transportation Circle
Dover, DE</t>
  </si>
  <si>
    <t>State Police Outdoor Firing Range  West Dennys Rd.
Dover, DE</t>
  </si>
  <si>
    <t>State Police Troop #3
3036 Upper King Rd.
Camden,  DE</t>
  </si>
  <si>
    <t>Kent County Family
Court 400 Court St.
Dover DE</t>
  </si>
  <si>
    <t xml:space="preserve">Kent County Emergency Center (911)  911 Public Safety Blvd.
Dover, DE </t>
  </si>
  <si>
    <t xml:space="preserve">DELDot Administration
800 Bay Road
Dover, DE </t>
  </si>
  <si>
    <t xml:space="preserve">Dast
96 Sign Shop Lane
Dover, DE </t>
  </si>
  <si>
    <t xml:space="preserve">Dover Inspection Lane
415 Transportation Circle
Dover, DE </t>
  </si>
  <si>
    <t xml:space="preserve">Div. of Facilities Mgt. Bldg. &amp; Grnds.
192 Transit Lane
Dover, DE  </t>
  </si>
  <si>
    <t xml:space="preserve">Governor's House
151 Kings Highway
Dover, DE </t>
  </si>
  <si>
    <r>
      <t xml:space="preserve">Thomas Collins Blg.
540 S. Dupont Highway
Dover, DE
</t>
    </r>
    <r>
      <rPr>
        <b/>
        <u/>
        <sz val="11"/>
        <rFont val="Arial"/>
        <family val="2"/>
      </rPr>
      <t>Note</t>
    </r>
    <r>
      <rPr>
        <sz val="11"/>
        <rFont val="Arial"/>
        <family val="2"/>
      </rPr>
      <t>: All inclusive</t>
    </r>
  </si>
  <si>
    <t>James Williams Serive Center
805 River Rd. &amp;
Thomas Collins Bldg.                          540 S. Dupont Hwy.
Dover DE</t>
  </si>
  <si>
    <t>Department of Agriculture
2320 S. DuPont Hwy.
Dover, DE</t>
  </si>
  <si>
    <t>Pre-School Diagn. Developmental Nursery (PDDN)
449 N. DuPont Hwy.
Dover, DE</t>
  </si>
  <si>
    <t xml:space="preserve">The Rose Cottage
12 S State Street
Dover, DE                                         </t>
  </si>
  <si>
    <t xml:space="preserve">William Penn (DTI)
801 Silver Lake Blvd.
Dover, DE </t>
  </si>
  <si>
    <t>Richardson Robbins Complex
89 Kings Highway
Dover, DE</t>
  </si>
  <si>
    <t>Mt Olive School
Magnolia, DE</t>
  </si>
  <si>
    <t xml:space="preserve">Scale House
PO Box 778
Dover, DE </t>
  </si>
  <si>
    <t>Woodside Center
941 Walnutshade Rd.
Dover, DE</t>
  </si>
  <si>
    <t>Massey Station                             516 West Lockerman Street
Dover DE</t>
  </si>
  <si>
    <t>ZONE V</t>
  </si>
  <si>
    <t>State Police Troop #5
18799 Sussex Highway
Bridgeville, DE</t>
  </si>
  <si>
    <t xml:space="preserve">Sussex County Election  
542 S Bedford Street
Georgetown, DE                             </t>
  </si>
  <si>
    <t>Sussex County Board of Elections
119 North Race St.
Georgetown, DE</t>
  </si>
  <si>
    <r>
      <t xml:space="preserve">Sussex County Family Court
22 The Circle
Georgetown, DE
</t>
    </r>
    <r>
      <rPr>
        <b/>
        <u/>
        <sz val="11"/>
        <rFont val="Arial"/>
        <family val="2"/>
      </rPr>
      <t>INCLUDES</t>
    </r>
    <r>
      <rPr>
        <sz val="11"/>
        <rFont val="Arial"/>
        <family val="2"/>
      </rPr>
      <t>: Laurel Street Parking Lot</t>
    </r>
  </si>
  <si>
    <t>Sussex County DMV
South Bedford St.
Georgetown, DE</t>
  </si>
  <si>
    <t>Sussex County Courthouse
10 The Circle
Georgetown, DE</t>
  </si>
  <si>
    <t>Sussex County Fire Training Ctr.
Road 321 Industrial Park
Georgetown, DE</t>
  </si>
  <si>
    <t>J. P. Court # 3 &amp; 17
17 Shortly Rd.
Georgetown, DE</t>
  </si>
  <si>
    <t>J. P. Court # 4 &amp; 19
408 Stein Hwy.
Seaford, DE</t>
  </si>
  <si>
    <t>J.P. Court #6
35 Cams Fortune Drive
Harrington, DE</t>
  </si>
  <si>
    <t>GUARD</t>
  </si>
  <si>
    <t>The Green in New Castle
Behind the Old Court House
211 Delaware Street
New Castle, DE</t>
  </si>
  <si>
    <t>Darley House
3701 Philadelphia Pike
(corner of Philadelphia Pike and Darley Road)
Claymont, DE</t>
  </si>
  <si>
    <t>DEPARTMENT OF STATE</t>
  </si>
  <si>
    <t>Octagonal School
6938 Bayside Drive
Dover, DE</t>
  </si>
  <si>
    <t>Johnson Victrola Museum
375 S. New Street
Dover, DE</t>
  </si>
  <si>
    <t>Island Field Site
3498 South Bowers Road
Milford, DE</t>
  </si>
  <si>
    <t>Ranger Lots -2
7 N. Congress Street</t>
  </si>
  <si>
    <t>Cleaver House
2 N. Congress Street</t>
  </si>
  <si>
    <t>Interp. Center
1 W. Market Street</t>
  </si>
  <si>
    <t>EDUCATION</t>
  </si>
  <si>
    <t>Del Tech - Stanton Campus
400 Stanton Road
Newark, DE
Contact: Eddie Cunningham</t>
  </si>
  <si>
    <t>DMV - TOLL PLAZAS</t>
  </si>
  <si>
    <t>Newark Toll Plaza</t>
  </si>
  <si>
    <t>Middletown Toll Plaza</t>
  </si>
  <si>
    <t>Dover Toll Plaza</t>
  </si>
  <si>
    <t>Sussex County Maintenance Shop</t>
  </si>
  <si>
    <t>Army Aviation Support Facility
33 Corporate Circle
New Castle, DE
Contact: Major Radke
(302) 326-7208</t>
  </si>
  <si>
    <t>Duncan Armory
41 Corporate Circle
New Castle, DE
Contact: SPC Torres
(302) 326-7233</t>
  </si>
  <si>
    <t>198th Readiness Center
1401 Newport Gap Pike
Newport, DE
Contact: MSG Miller</t>
  </si>
  <si>
    <t>Stern Readiness Center
1420 Newport Gap Pike
Newport, DE
Contact: MSG Houser</t>
  </si>
  <si>
    <t>FMS #1
1418 Newport Gap Pike
Newport, DE
Contact MSG Webb</t>
  </si>
  <si>
    <t>Scannell Readiness Center
Scannell Drive
Delaware City, DE
Contact: SSG Stephiak</t>
  </si>
  <si>
    <t>DOT - EDEN HILL</t>
  </si>
  <si>
    <t>Eden Hill</t>
  </si>
  <si>
    <t>John Dickerson Plantation</t>
  </si>
  <si>
    <t>Belmont Hall</t>
  </si>
  <si>
    <t>Belmont Hall Lane</t>
  </si>
  <si>
    <t>John Dickerson Plantation - Minimum Mowing</t>
  </si>
  <si>
    <t>Zwaanendael Building</t>
  </si>
  <si>
    <t>bi-weekly</t>
  </si>
  <si>
    <t>Middletown Armory
500 N. Cass Street
Middletown, DE 19709</t>
  </si>
  <si>
    <t>weekly
biweekly</t>
  </si>
  <si>
    <t>weekly</t>
  </si>
  <si>
    <t>Frequency</t>
  </si>
  <si>
    <t>2x yearly</t>
  </si>
  <si>
    <t>monthly</t>
  </si>
  <si>
    <t>10-14 days</t>
  </si>
  <si>
    <t>Monthly</t>
  </si>
  <si>
    <t>Brush Cutting</t>
  </si>
  <si>
    <t>Lane Mowing</t>
  </si>
  <si>
    <t>Weed Control</t>
  </si>
  <si>
    <t>Edging</t>
  </si>
  <si>
    <t>Pruning</t>
  </si>
  <si>
    <t>n/a</t>
  </si>
  <si>
    <r>
      <t xml:space="preserve">State Police Headquarters Complex
</t>
    </r>
    <r>
      <rPr>
        <b/>
        <u/>
        <sz val="11"/>
        <rFont val="Arial"/>
        <family val="2"/>
      </rPr>
      <t>NOTE</t>
    </r>
    <r>
      <rPr>
        <sz val="11"/>
        <rFont val="Arial"/>
        <family val="2"/>
      </rPr>
      <t>:  Does not include State Police Museum block.
1407 N. DuPont Hwy.
Dover, DE</t>
    </r>
  </si>
  <si>
    <t>Delaware Fire Service Center
1761 Chestnut Grove Rd.
Dover, DE</t>
  </si>
  <si>
    <t>Kent County Courthouse Water Street Parking Lot</t>
  </si>
  <si>
    <t>DelDOT</t>
  </si>
  <si>
    <t>DHSS</t>
  </si>
  <si>
    <t>DNREC</t>
  </si>
  <si>
    <t>Dayett  Mills Home</t>
  </si>
  <si>
    <t>as requested by DNREC</t>
  </si>
  <si>
    <t>$82.24
$118.22</t>
  </si>
  <si>
    <t>HEALTH &amp; SOCIAL SERVICES</t>
  </si>
  <si>
    <t>DelaWarr Center</t>
  </si>
  <si>
    <t>Hudson Center</t>
  </si>
  <si>
    <t>Medical Examiner's Office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</si>
</sst>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12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/>
      <sz val="1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u/>
      <sz val="11"/>
      <color rgb="FFFF0000"/>
      <name val="Arial"/>
      <family val="2"/>
    </font>
    <font>
      <b/>
      <sz val="11"/>
      <color rgb="FF00B050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2EED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0" fontId="3" fillId="0" borderId="0" xfId="0" applyFont="1" applyBorder="1"/>
    <xf numFmtId="0" fontId="1" fillId="0" borderId="1" xfId="0" applyFont="1" applyBorder="1"/>
    <xf numFmtId="49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64" fontId="3" fillId="3" borderId="1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1" xfId="0" applyFont="1" applyBorder="1"/>
    <xf numFmtId="0" fontId="2" fillId="0" borderId="1" xfId="0" applyFont="1" applyBorder="1" applyAlignment="1">
      <alignment horizontal="center" wrapText="1"/>
    </xf>
    <xf numFmtId="0" fontId="7" fillId="0" borderId="0" xfId="0" applyFont="1" applyFill="1" applyBorder="1"/>
    <xf numFmtId="0" fontId="3" fillId="0" borderId="0" xfId="0" applyFont="1" applyFill="1" applyBorder="1"/>
    <xf numFmtId="164" fontId="3" fillId="0" borderId="1" xfId="0" applyNumberFormat="1" applyFont="1" applyBorder="1" applyAlignment="1">
      <alignment vertical="top" wrapText="1"/>
    </xf>
    <xf numFmtId="0" fontId="1" fillId="2" borderId="0" xfId="0" applyFont="1" applyFill="1" applyBorder="1"/>
    <xf numFmtId="0" fontId="7" fillId="0" borderId="0" xfId="0" applyFont="1" applyBorder="1"/>
    <xf numFmtId="0" fontId="3" fillId="0" borderId="1" xfId="0" applyFont="1" applyBorder="1" applyAlignment="1">
      <alignment horizontal="right" vertical="top" wrapText="1"/>
    </xf>
    <xf numFmtId="0" fontId="1" fillId="5" borderId="1" xfId="0" applyFont="1" applyFill="1" applyBorder="1"/>
    <xf numFmtId="0" fontId="1" fillId="5" borderId="1" xfId="0" applyFont="1" applyFill="1" applyBorder="1" applyAlignment="1">
      <alignment wrapText="1"/>
    </xf>
    <xf numFmtId="164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" fillId="6" borderId="1" xfId="0" applyFont="1" applyFill="1" applyBorder="1"/>
    <xf numFmtId="164" fontId="3" fillId="6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164" fontId="3" fillId="0" borderId="1" xfId="1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wrapText="1"/>
    </xf>
    <xf numFmtId="164" fontId="1" fillId="6" borderId="1" xfId="0" applyNumberFormat="1" applyFont="1" applyFill="1" applyBorder="1"/>
    <xf numFmtId="164" fontId="3" fillId="6" borderId="1" xfId="0" applyNumberFormat="1" applyFont="1" applyFill="1" applyBorder="1" applyAlignment="1"/>
    <xf numFmtId="164" fontId="3" fillId="6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Border="1" applyAlignment="1">
      <alignment vertical="top" wrapText="1"/>
    </xf>
    <xf numFmtId="0" fontId="1" fillId="0" borderId="0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 applyProtection="1">
      <alignment horizontal="center" wrapText="1"/>
      <protection locked="0"/>
    </xf>
    <xf numFmtId="164" fontId="3" fillId="3" borderId="1" xfId="0" applyNumberFormat="1" applyFont="1" applyFill="1" applyBorder="1" applyAlignment="1" applyProtection="1">
      <alignment horizontal="center" wrapText="1"/>
      <protection locked="0"/>
    </xf>
    <xf numFmtId="0" fontId="3" fillId="3" borderId="1" xfId="0" applyFont="1" applyFill="1" applyBorder="1" applyAlignment="1">
      <alignment horizontal="center" wrapText="1"/>
    </xf>
    <xf numFmtId="164" fontId="6" fillId="0" borderId="1" xfId="0" applyNumberFormat="1" applyFont="1" applyFill="1" applyBorder="1" applyAlignment="1" applyProtection="1">
      <alignment horizontal="center" wrapText="1"/>
      <protection locked="0"/>
    </xf>
    <xf numFmtId="0" fontId="1" fillId="6" borderId="1" xfId="0" applyFont="1" applyFill="1" applyBorder="1" applyAlignment="1"/>
    <xf numFmtId="0" fontId="3" fillId="3" borderId="1" xfId="0" applyFont="1" applyFill="1" applyBorder="1" applyAlignment="1"/>
    <xf numFmtId="164" fontId="3" fillId="0" borderId="1" xfId="0" applyNumberFormat="1" applyFont="1" applyFill="1" applyBorder="1" applyAlignment="1" applyProtection="1">
      <alignment horizontal="center"/>
      <protection locked="0"/>
    </xf>
    <xf numFmtId="44" fontId="3" fillId="6" borderId="1" xfId="1" applyFont="1" applyFill="1" applyBorder="1" applyAlignment="1"/>
    <xf numFmtId="0" fontId="1" fillId="3" borderId="1" xfId="0" applyFont="1" applyFill="1" applyBorder="1" applyAlignment="1"/>
    <xf numFmtId="0" fontId="1" fillId="0" borderId="0" xfId="0" applyFont="1" applyFill="1" applyBorder="1" applyAlignment="1"/>
    <xf numFmtId="164" fontId="3" fillId="3" borderId="1" xfId="1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/>
    <xf numFmtId="164" fontId="8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64" fontId="3" fillId="0" borderId="8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wrapText="1"/>
    </xf>
    <xf numFmtId="164" fontId="3" fillId="3" borderId="5" xfId="1" applyNumberFormat="1" applyFont="1" applyFill="1" applyBorder="1" applyAlignment="1">
      <alignment horizontal="center" wrapText="1"/>
    </xf>
    <xf numFmtId="164" fontId="3" fillId="3" borderId="6" xfId="1" applyNumberFormat="1" applyFont="1" applyFill="1" applyBorder="1" applyAlignment="1">
      <alignment horizontal="center" wrapText="1"/>
    </xf>
    <xf numFmtId="164" fontId="3" fillId="3" borderId="7" xfId="1" applyNumberFormat="1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left" wrapText="1"/>
    </xf>
    <xf numFmtId="164" fontId="11" fillId="0" borderId="1" xfId="0" applyNumberFormat="1" applyFont="1" applyFill="1" applyBorder="1" applyAlignment="1" applyProtection="1">
      <alignment horizont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77F996"/>
      <color rgb="FF82EED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46"/>
  <sheetViews>
    <sheetView tabSelected="1" view="pageBreakPreview" zoomScale="90" zoomScaleNormal="90" zoomScaleSheetLayoutView="90" workbookViewId="0">
      <selection sqref="A1:B1"/>
    </sheetView>
  </sheetViews>
  <sheetFormatPr defaultRowHeight="12.75"/>
  <cols>
    <col min="1" max="1" width="9.28515625" style="14" bestFit="1" customWidth="1"/>
    <col min="2" max="2" width="35.5703125" style="15" customWidth="1"/>
    <col min="3" max="3" width="11.5703125" style="16" customWidth="1"/>
    <col min="4" max="4" width="16.7109375" style="16" customWidth="1"/>
    <col min="5" max="5" width="11.5703125" style="17" customWidth="1"/>
    <col min="6" max="6" width="11.5703125" style="16" customWidth="1"/>
    <col min="7" max="9" width="11.5703125" style="56" customWidth="1"/>
    <col min="10" max="85" width="9.140625" style="13"/>
    <col min="86" max="16384" width="9.140625" style="14"/>
  </cols>
  <sheetData>
    <row r="1" spans="1:85" ht="15.75" customHeight="1">
      <c r="A1" s="77" t="s">
        <v>0</v>
      </c>
      <c r="B1" s="77"/>
      <c r="C1" s="74" t="s">
        <v>5</v>
      </c>
      <c r="D1" s="75"/>
      <c r="E1" s="75"/>
      <c r="F1" s="75"/>
      <c r="G1" s="75"/>
      <c r="H1" s="75"/>
      <c r="I1" s="76"/>
    </row>
    <row r="2" spans="1:85" ht="15" customHeight="1">
      <c r="A2" s="41" t="s">
        <v>1</v>
      </c>
      <c r="B2" s="64" t="s">
        <v>2</v>
      </c>
      <c r="C2" s="65"/>
      <c r="D2" s="65"/>
      <c r="E2" s="65"/>
      <c r="F2" s="65"/>
      <c r="G2" s="65"/>
      <c r="H2" s="65"/>
      <c r="I2" s="68"/>
    </row>
    <row r="3" spans="1:85" ht="30">
      <c r="A3" s="19" t="s">
        <v>3</v>
      </c>
      <c r="B3" s="19" t="s">
        <v>4</v>
      </c>
      <c r="C3" s="8" t="s">
        <v>31</v>
      </c>
      <c r="D3" s="8" t="s">
        <v>113</v>
      </c>
      <c r="E3" s="8" t="s">
        <v>121</v>
      </c>
      <c r="F3" s="13"/>
      <c r="G3" s="13"/>
      <c r="H3" s="13"/>
      <c r="I3" s="13"/>
    </row>
    <row r="4" spans="1:85" ht="42.75">
      <c r="A4" s="6">
        <v>29</v>
      </c>
      <c r="B4" s="6" t="s">
        <v>23</v>
      </c>
      <c r="C4" s="47">
        <f>585+16.39</f>
        <v>601.39</v>
      </c>
      <c r="D4" s="48" t="s">
        <v>112</v>
      </c>
      <c r="E4" s="47">
        <f>275+7.7</f>
        <v>282.7</v>
      </c>
      <c r="F4" s="13"/>
      <c r="G4" s="13"/>
      <c r="H4" s="13"/>
      <c r="I4" s="13"/>
    </row>
    <row r="5" spans="1:85" ht="42.75">
      <c r="A5" s="6">
        <v>39</v>
      </c>
      <c r="B5" s="6" t="s">
        <v>24</v>
      </c>
      <c r="C5" s="47">
        <f>140+3.92</f>
        <v>143.91999999999999</v>
      </c>
      <c r="D5" s="48" t="s">
        <v>112</v>
      </c>
      <c r="E5" s="47">
        <f>95+2.66</f>
        <v>97.66</v>
      </c>
      <c r="F5" s="13"/>
      <c r="G5" s="13"/>
      <c r="H5" s="13"/>
      <c r="I5" s="13"/>
    </row>
    <row r="6" spans="1:85" ht="42.75">
      <c r="A6" s="6">
        <v>77</v>
      </c>
      <c r="B6" s="6" t="s">
        <v>25</v>
      </c>
      <c r="C6" s="47">
        <f>385+10.78</f>
        <v>395.78</v>
      </c>
      <c r="D6" s="48" t="s">
        <v>112</v>
      </c>
      <c r="E6" s="47">
        <f>300+8.4</f>
        <v>308.39999999999998</v>
      </c>
      <c r="F6" s="13"/>
      <c r="G6" s="13"/>
      <c r="H6" s="13"/>
      <c r="I6" s="13"/>
    </row>
    <row r="7" spans="1:85" ht="42.75">
      <c r="A7" s="6">
        <v>88</v>
      </c>
      <c r="B7" s="6" t="s">
        <v>26</v>
      </c>
      <c r="C7" s="47">
        <f>85+2.38</f>
        <v>87.38</v>
      </c>
      <c r="D7" s="48" t="s">
        <v>112</v>
      </c>
      <c r="E7" s="47">
        <f>35+0.98</f>
        <v>35.979999999999997</v>
      </c>
      <c r="F7" s="13"/>
      <c r="G7" s="13"/>
      <c r="H7" s="13"/>
      <c r="I7" s="13"/>
    </row>
    <row r="8" spans="1:85" ht="42.75">
      <c r="A8" s="6">
        <v>89</v>
      </c>
      <c r="B8" s="6" t="s">
        <v>27</v>
      </c>
      <c r="C8" s="47">
        <f>130+3.64</f>
        <v>133.63999999999999</v>
      </c>
      <c r="D8" s="48" t="s">
        <v>112</v>
      </c>
      <c r="E8" s="47">
        <f>200+5.6</f>
        <v>205.6</v>
      </c>
      <c r="F8" s="13"/>
      <c r="G8" s="13"/>
      <c r="H8" s="13"/>
      <c r="I8" s="13"/>
    </row>
    <row r="9" spans="1:85" ht="42.75">
      <c r="A9" s="6">
        <v>90</v>
      </c>
      <c r="B9" s="6" t="s">
        <v>28</v>
      </c>
      <c r="C9" s="47">
        <f>110+3.08</f>
        <v>113.08</v>
      </c>
      <c r="D9" s="48" t="s">
        <v>112</v>
      </c>
      <c r="E9" s="47">
        <f>95+2.66</f>
        <v>97.66</v>
      </c>
      <c r="F9" s="13"/>
      <c r="G9" s="13"/>
      <c r="H9" s="13"/>
      <c r="I9" s="13"/>
    </row>
    <row r="10" spans="1:85" ht="42.75">
      <c r="A10" s="6">
        <v>97</v>
      </c>
      <c r="B10" s="6" t="s">
        <v>29</v>
      </c>
      <c r="C10" s="47">
        <f>210+5.88</f>
        <v>215.88</v>
      </c>
      <c r="D10" s="48" t="s">
        <v>112</v>
      </c>
      <c r="E10" s="47">
        <f>135+3.78</f>
        <v>138.78</v>
      </c>
      <c r="F10" s="13"/>
      <c r="G10" s="13"/>
      <c r="H10" s="13"/>
      <c r="I10" s="13"/>
    </row>
    <row r="11" spans="1:85" ht="42.75">
      <c r="A11" s="25">
        <v>24</v>
      </c>
      <c r="B11" s="6" t="s">
        <v>30</v>
      </c>
      <c r="C11" s="47">
        <f>80+2.24</f>
        <v>82.24</v>
      </c>
      <c r="D11" s="48" t="s">
        <v>112</v>
      </c>
      <c r="E11" s="47">
        <f>25+0.7</f>
        <v>25.7</v>
      </c>
      <c r="F11" s="13"/>
      <c r="G11" s="13"/>
      <c r="H11" s="13"/>
      <c r="I11" s="13"/>
    </row>
    <row r="12" spans="1:85" ht="42.75">
      <c r="A12" s="4"/>
      <c r="B12" s="6" t="s">
        <v>110</v>
      </c>
      <c r="C12" s="47" t="s">
        <v>132</v>
      </c>
      <c r="D12" s="49" t="s">
        <v>111</v>
      </c>
      <c r="E12" s="47">
        <f>45+1.26</f>
        <v>46.26</v>
      </c>
      <c r="F12" s="13"/>
      <c r="G12" s="13"/>
      <c r="H12" s="13"/>
      <c r="I12" s="13"/>
    </row>
    <row r="13" spans="1:85" s="23" customFormat="1" ht="14.25">
      <c r="A13" s="26"/>
      <c r="B13" s="27"/>
      <c r="C13" s="28"/>
      <c r="D13" s="28"/>
      <c r="E13" s="29"/>
      <c r="F13" s="46"/>
      <c r="G13" s="46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</row>
    <row r="14" spans="1:85" ht="15">
      <c r="A14" s="41" t="s">
        <v>6</v>
      </c>
      <c r="B14" s="64" t="s">
        <v>2</v>
      </c>
      <c r="C14" s="65"/>
      <c r="D14" s="65"/>
      <c r="E14" s="65"/>
      <c r="F14" s="65"/>
      <c r="G14" s="65"/>
      <c r="H14" s="65"/>
      <c r="I14" s="68"/>
    </row>
    <row r="15" spans="1:85" ht="30">
      <c r="A15" s="19" t="s">
        <v>3</v>
      </c>
      <c r="B15" s="19" t="s">
        <v>4</v>
      </c>
      <c r="C15" s="8" t="s">
        <v>31</v>
      </c>
      <c r="D15" s="8" t="s">
        <v>113</v>
      </c>
      <c r="E15" s="8" t="s">
        <v>121</v>
      </c>
      <c r="F15" s="13"/>
      <c r="G15" s="13"/>
      <c r="H15" s="13"/>
      <c r="I15" s="13"/>
    </row>
    <row r="16" spans="1:85" ht="42.75">
      <c r="A16" s="6">
        <v>41</v>
      </c>
      <c r="B16" s="6" t="s">
        <v>32</v>
      </c>
      <c r="C16" s="47">
        <f>65+1.82</f>
        <v>66.819999999999993</v>
      </c>
      <c r="D16" s="48" t="s">
        <v>112</v>
      </c>
      <c r="E16" s="47">
        <f>40+1.12</f>
        <v>41.12</v>
      </c>
      <c r="F16" s="13"/>
      <c r="G16" s="13"/>
      <c r="H16" s="13"/>
      <c r="I16" s="13"/>
    </row>
    <row r="17" spans="1:85" ht="42.75">
      <c r="A17" s="6">
        <v>59</v>
      </c>
      <c r="B17" s="6" t="s">
        <v>33</v>
      </c>
      <c r="C17" s="47">
        <f>370+10.36</f>
        <v>380.36</v>
      </c>
      <c r="D17" s="48" t="s">
        <v>112</v>
      </c>
      <c r="E17" s="47">
        <f>100+2.8</f>
        <v>102.8</v>
      </c>
      <c r="F17" s="13"/>
      <c r="G17" s="13"/>
      <c r="H17" s="13"/>
      <c r="I17" s="13"/>
    </row>
    <row r="18" spans="1:85" ht="57">
      <c r="A18" s="6">
        <v>83</v>
      </c>
      <c r="B18" s="6" t="s">
        <v>34</v>
      </c>
      <c r="C18" s="47">
        <f>155+4.34</f>
        <v>159.34</v>
      </c>
      <c r="D18" s="48" t="s">
        <v>112</v>
      </c>
      <c r="E18" s="47">
        <f>50+1.4</f>
        <v>51.4</v>
      </c>
      <c r="F18" s="13"/>
      <c r="G18" s="13"/>
      <c r="H18" s="13"/>
      <c r="I18" s="13"/>
    </row>
    <row r="19" spans="1:85" ht="14.25">
      <c r="A19" s="30"/>
      <c r="B19" s="30"/>
      <c r="C19" s="31"/>
      <c r="D19" s="31"/>
      <c r="E19" s="32"/>
      <c r="F19" s="46"/>
      <c r="G19" s="46"/>
      <c r="H19" s="13"/>
      <c r="I19" s="13"/>
    </row>
    <row r="20" spans="1:85" s="24" customFormat="1" ht="15" customHeight="1">
      <c r="A20" s="41" t="s">
        <v>35</v>
      </c>
      <c r="B20" s="64" t="s">
        <v>7</v>
      </c>
      <c r="C20" s="65"/>
      <c r="D20" s="65"/>
      <c r="E20" s="65"/>
      <c r="F20" s="65"/>
      <c r="G20" s="65"/>
      <c r="H20" s="65"/>
      <c r="I20" s="68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</row>
    <row r="21" spans="1:85" ht="30">
      <c r="A21" s="19" t="s">
        <v>3</v>
      </c>
      <c r="B21" s="19" t="s">
        <v>4</v>
      </c>
      <c r="C21" s="8" t="s">
        <v>31</v>
      </c>
      <c r="D21" s="8" t="s">
        <v>113</v>
      </c>
      <c r="E21" s="8" t="s">
        <v>121</v>
      </c>
      <c r="F21" s="13"/>
      <c r="G21" s="13"/>
      <c r="H21" s="13"/>
      <c r="I21" s="13"/>
    </row>
    <row r="22" spans="1:85" ht="42.75">
      <c r="A22" s="6">
        <v>1</v>
      </c>
      <c r="B22" s="6" t="s">
        <v>36</v>
      </c>
      <c r="C22" s="47">
        <f>155+4.34</f>
        <v>159.34</v>
      </c>
      <c r="D22" s="48" t="s">
        <v>112</v>
      </c>
      <c r="E22" s="47">
        <f>130+3.64</f>
        <v>133.63999999999999</v>
      </c>
      <c r="F22" s="13"/>
      <c r="G22" s="58"/>
      <c r="H22" s="58"/>
      <c r="I22" s="13"/>
    </row>
    <row r="23" spans="1:85" ht="42.75">
      <c r="A23" s="6">
        <v>2</v>
      </c>
      <c r="B23" s="6" t="s">
        <v>37</v>
      </c>
      <c r="C23" s="47">
        <f>75+2.1</f>
        <v>77.099999999999994</v>
      </c>
      <c r="D23" s="48" t="s">
        <v>112</v>
      </c>
      <c r="E23" s="47">
        <f>85+2.38</f>
        <v>87.38</v>
      </c>
      <c r="F23" s="13"/>
      <c r="G23" s="58"/>
      <c r="H23" s="58"/>
      <c r="I23" s="13"/>
    </row>
    <row r="24" spans="1:85" ht="42.75">
      <c r="A24" s="6">
        <v>3</v>
      </c>
      <c r="B24" s="6" t="s">
        <v>38</v>
      </c>
      <c r="C24" s="47">
        <f>75+2.1</f>
        <v>77.099999999999994</v>
      </c>
      <c r="D24" s="48" t="s">
        <v>112</v>
      </c>
      <c r="E24" s="47">
        <f>100+2.8</f>
        <v>102.8</v>
      </c>
      <c r="F24" s="13"/>
      <c r="G24" s="58"/>
      <c r="H24" s="58"/>
      <c r="I24" s="13"/>
    </row>
    <row r="25" spans="1:85" ht="87" customHeight="1">
      <c r="A25" s="6">
        <v>4</v>
      </c>
      <c r="B25" s="6" t="s">
        <v>39</v>
      </c>
      <c r="C25" s="47">
        <f>105+2.94</f>
        <v>107.94</v>
      </c>
      <c r="D25" s="48" t="s">
        <v>112</v>
      </c>
      <c r="E25" s="47">
        <f>120+3.36</f>
        <v>123.36</v>
      </c>
      <c r="F25" s="13"/>
      <c r="G25" s="58"/>
      <c r="H25" s="58"/>
      <c r="I25" s="13"/>
    </row>
    <row r="26" spans="1:85" ht="42.75">
      <c r="A26" s="6">
        <v>5</v>
      </c>
      <c r="B26" s="6" t="s">
        <v>40</v>
      </c>
      <c r="C26" s="47">
        <f>275+7.7</f>
        <v>282.7</v>
      </c>
      <c r="D26" s="48" t="s">
        <v>112</v>
      </c>
      <c r="E26" s="47">
        <f>70+1.96</f>
        <v>71.959999999999994</v>
      </c>
      <c r="F26" s="13"/>
      <c r="G26" s="58"/>
      <c r="H26" s="58"/>
      <c r="I26" s="13"/>
    </row>
    <row r="27" spans="1:85" ht="42.75">
      <c r="A27" s="6">
        <v>6</v>
      </c>
      <c r="B27" s="6" t="s">
        <v>41</v>
      </c>
      <c r="C27" s="47">
        <f>145+4.06</f>
        <v>149.06</v>
      </c>
      <c r="D27" s="48" t="s">
        <v>112</v>
      </c>
      <c r="E27" s="47">
        <f>125+3.5</f>
        <v>128.5</v>
      </c>
      <c r="F27" s="13"/>
      <c r="G27" s="58"/>
      <c r="H27" s="58"/>
      <c r="I27" s="13"/>
    </row>
    <row r="28" spans="1:85" ht="42.75">
      <c r="A28" s="6">
        <v>8</v>
      </c>
      <c r="B28" s="6" t="s">
        <v>42</v>
      </c>
      <c r="C28" s="47">
        <f>65+1.82</f>
        <v>66.819999999999993</v>
      </c>
      <c r="D28" s="48" t="s">
        <v>112</v>
      </c>
      <c r="E28" s="47">
        <f>85+2.38</f>
        <v>87.38</v>
      </c>
      <c r="F28" s="13"/>
      <c r="G28" s="58"/>
      <c r="H28" s="58"/>
      <c r="I28" s="13"/>
    </row>
    <row r="29" spans="1:85" ht="42.75">
      <c r="A29" s="6">
        <v>16</v>
      </c>
      <c r="B29" s="6" t="s">
        <v>43</v>
      </c>
      <c r="C29" s="47">
        <f>80+2.24</f>
        <v>82.24</v>
      </c>
      <c r="D29" s="48" t="s">
        <v>112</v>
      </c>
      <c r="E29" s="47">
        <f>60+1.68</f>
        <v>61.68</v>
      </c>
      <c r="F29" s="13"/>
      <c r="G29" s="58"/>
      <c r="H29" s="58"/>
      <c r="I29" s="13"/>
    </row>
    <row r="30" spans="1:85" ht="42.75">
      <c r="A30" s="6">
        <v>17</v>
      </c>
      <c r="B30" s="6" t="s">
        <v>44</v>
      </c>
      <c r="C30" s="47">
        <f>200+5.6</f>
        <v>205.6</v>
      </c>
      <c r="D30" s="48" t="s">
        <v>112</v>
      </c>
      <c r="E30" s="47">
        <f>210+5.88</f>
        <v>215.88</v>
      </c>
      <c r="F30" s="13"/>
      <c r="G30" s="58"/>
      <c r="H30" s="58"/>
      <c r="I30" s="13"/>
    </row>
    <row r="31" spans="1:85" ht="42.75">
      <c r="A31" s="6">
        <v>38</v>
      </c>
      <c r="B31" s="6" t="s">
        <v>45</v>
      </c>
      <c r="C31" s="47">
        <f>165+4.2</f>
        <v>169.2</v>
      </c>
      <c r="D31" s="48" t="s">
        <v>112</v>
      </c>
      <c r="E31" s="47">
        <f>20+0.56</f>
        <v>20.56</v>
      </c>
      <c r="F31" s="13"/>
      <c r="G31" s="58"/>
      <c r="H31" s="58"/>
      <c r="I31" s="13"/>
    </row>
    <row r="32" spans="1:85" ht="28.5">
      <c r="A32" s="6">
        <v>37</v>
      </c>
      <c r="B32" s="6" t="s">
        <v>126</v>
      </c>
      <c r="C32" s="47">
        <f>150+4.2</f>
        <v>154.19999999999999</v>
      </c>
      <c r="D32" s="49" t="s">
        <v>112</v>
      </c>
      <c r="E32" s="47">
        <f>45+1.26</f>
        <v>46.26</v>
      </c>
      <c r="F32" s="13"/>
      <c r="G32" s="58"/>
      <c r="H32" s="58"/>
      <c r="I32" s="13"/>
    </row>
    <row r="33" spans="1:85" ht="14.25">
      <c r="A33" s="33"/>
      <c r="B33" s="33"/>
      <c r="C33" s="31"/>
      <c r="D33" s="31"/>
      <c r="E33" s="31"/>
      <c r="F33" s="46"/>
      <c r="G33" s="46"/>
      <c r="H33" s="13"/>
      <c r="I33" s="13"/>
    </row>
    <row r="34" spans="1:85" s="24" customFormat="1" ht="15">
      <c r="A34" s="41" t="s">
        <v>46</v>
      </c>
      <c r="B34" s="64" t="s">
        <v>2</v>
      </c>
      <c r="C34" s="65"/>
      <c r="D34" s="65"/>
      <c r="E34" s="65"/>
      <c r="F34" s="65"/>
      <c r="G34" s="65"/>
      <c r="H34" s="65"/>
      <c r="I34" s="68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</row>
    <row r="35" spans="1:85" ht="30">
      <c r="A35" s="19" t="s">
        <v>3</v>
      </c>
      <c r="B35" s="19" t="s">
        <v>4</v>
      </c>
      <c r="C35" s="8" t="s">
        <v>31</v>
      </c>
      <c r="D35" s="8" t="s">
        <v>113</v>
      </c>
      <c r="E35" s="8" t="s">
        <v>121</v>
      </c>
      <c r="F35" s="13"/>
      <c r="G35" s="13"/>
      <c r="H35" s="13"/>
      <c r="I35" s="13"/>
    </row>
    <row r="36" spans="1:85" ht="42.75">
      <c r="A36" s="6">
        <v>19</v>
      </c>
      <c r="B36" s="6" t="s">
        <v>47</v>
      </c>
      <c r="C36" s="47">
        <f>215+6.02</f>
        <v>221.02</v>
      </c>
      <c r="D36" s="48" t="s">
        <v>112</v>
      </c>
      <c r="E36" s="47">
        <f>85+2.38</f>
        <v>87.38</v>
      </c>
      <c r="F36" s="13"/>
      <c r="G36" s="58"/>
      <c r="H36" s="58"/>
      <c r="I36" s="13"/>
    </row>
    <row r="37" spans="1:85" ht="72">
      <c r="A37" s="6">
        <v>20</v>
      </c>
      <c r="B37" s="6" t="s">
        <v>124</v>
      </c>
      <c r="C37" s="47">
        <f>240+6.72</f>
        <v>246.72</v>
      </c>
      <c r="D37" s="48" t="s">
        <v>112</v>
      </c>
      <c r="E37" s="47">
        <f>35+0.98</f>
        <v>35.979999999999997</v>
      </c>
      <c r="F37" s="13"/>
      <c r="G37" s="58"/>
      <c r="H37" s="58"/>
      <c r="I37" s="13"/>
    </row>
    <row r="38" spans="1:85" ht="42.75">
      <c r="A38" s="6">
        <v>26</v>
      </c>
      <c r="B38" s="6" t="s">
        <v>48</v>
      </c>
      <c r="C38" s="47">
        <f>50+1.4</f>
        <v>51.4</v>
      </c>
      <c r="D38" s="48" t="s">
        <v>112</v>
      </c>
      <c r="E38" s="47">
        <f>5+0.14</f>
        <v>5.14</v>
      </c>
      <c r="F38" s="13"/>
      <c r="G38" s="58"/>
      <c r="H38" s="58"/>
      <c r="I38" s="13"/>
    </row>
    <row r="39" spans="1:85" ht="42.75">
      <c r="A39" s="6">
        <v>27</v>
      </c>
      <c r="B39" s="6" t="s">
        <v>49</v>
      </c>
      <c r="C39" s="78">
        <v>215</v>
      </c>
      <c r="D39" s="48" t="s">
        <v>112</v>
      </c>
      <c r="E39" s="59">
        <v>5</v>
      </c>
      <c r="F39" s="13"/>
      <c r="G39" s="58"/>
      <c r="H39" s="58"/>
      <c r="I39" s="13"/>
    </row>
    <row r="40" spans="1:85" ht="42.75">
      <c r="A40" s="6">
        <v>31</v>
      </c>
      <c r="B40" s="6" t="s">
        <v>125</v>
      </c>
      <c r="C40" s="47">
        <f>275+7.7</f>
        <v>282.7</v>
      </c>
      <c r="D40" s="48" t="s">
        <v>112</v>
      </c>
      <c r="E40" s="47">
        <f>150+4.2</f>
        <v>154.19999999999999</v>
      </c>
      <c r="F40" s="13"/>
      <c r="G40" s="58"/>
      <c r="H40" s="58"/>
      <c r="I40" s="13"/>
    </row>
    <row r="41" spans="1:85" ht="42.75">
      <c r="A41" s="6">
        <v>42</v>
      </c>
      <c r="B41" s="6" t="s">
        <v>50</v>
      </c>
      <c r="C41" s="47">
        <f>125+3.5</f>
        <v>128.5</v>
      </c>
      <c r="D41" s="48" t="s">
        <v>112</v>
      </c>
      <c r="E41" s="47">
        <f>20+0.56</f>
        <v>20.56</v>
      </c>
      <c r="F41" s="13"/>
      <c r="G41" s="58"/>
      <c r="H41" s="58"/>
      <c r="I41" s="13"/>
    </row>
    <row r="42" spans="1:85" ht="42.75">
      <c r="A42" s="6">
        <v>44</v>
      </c>
      <c r="B42" s="6" t="s">
        <v>51</v>
      </c>
      <c r="C42" s="47">
        <f>50+1.4</f>
        <v>51.4</v>
      </c>
      <c r="D42" s="48" t="s">
        <v>112</v>
      </c>
      <c r="E42" s="47">
        <f>20+0.56</f>
        <v>20.56</v>
      </c>
      <c r="F42" s="13"/>
      <c r="G42" s="58"/>
      <c r="H42" s="58"/>
      <c r="I42" s="13"/>
    </row>
    <row r="43" spans="1:85" ht="42.75">
      <c r="A43" s="6">
        <v>50</v>
      </c>
      <c r="B43" s="6" t="s">
        <v>52</v>
      </c>
      <c r="C43" s="47">
        <f>510+14.29</f>
        <v>524.29</v>
      </c>
      <c r="D43" s="48" t="s">
        <v>112</v>
      </c>
      <c r="E43" s="47">
        <f>200+5.6</f>
        <v>205.6</v>
      </c>
      <c r="F43" s="13"/>
      <c r="G43" s="58"/>
      <c r="H43" s="58"/>
      <c r="I43" s="13"/>
    </row>
    <row r="44" spans="1:85" ht="42.75">
      <c r="A44" s="6">
        <v>53</v>
      </c>
      <c r="B44" s="6" t="s">
        <v>54</v>
      </c>
      <c r="C44" s="47">
        <f>385+10.78</f>
        <v>395.78</v>
      </c>
      <c r="D44" s="48" t="s">
        <v>112</v>
      </c>
      <c r="E44" s="47">
        <f>100+2.8</f>
        <v>102.8</v>
      </c>
      <c r="F44" s="13"/>
      <c r="G44" s="58"/>
      <c r="H44" s="58"/>
      <c r="I44" s="13"/>
    </row>
    <row r="45" spans="1:85" ht="42.75">
      <c r="A45" s="6">
        <v>54</v>
      </c>
      <c r="B45" s="6" t="s">
        <v>55</v>
      </c>
      <c r="C45" s="47">
        <f>60+1.68</f>
        <v>61.68</v>
      </c>
      <c r="D45" s="48" t="s">
        <v>112</v>
      </c>
      <c r="E45" s="47">
        <f>25+0.7</f>
        <v>25.7</v>
      </c>
      <c r="F45" s="13"/>
      <c r="G45" s="58"/>
      <c r="H45" s="58"/>
      <c r="I45" s="13"/>
    </row>
    <row r="46" spans="1:85" ht="57.75">
      <c r="A46" s="6">
        <v>75</v>
      </c>
      <c r="B46" s="6" t="s">
        <v>57</v>
      </c>
      <c r="C46" s="47">
        <f>110+3.08</f>
        <v>113.08</v>
      </c>
      <c r="D46" s="48" t="s">
        <v>112</v>
      </c>
      <c r="E46" s="47">
        <f>25+0.7</f>
        <v>25.7</v>
      </c>
      <c r="F46" s="13"/>
      <c r="G46" s="58"/>
      <c r="H46" s="58"/>
      <c r="I46" s="13"/>
    </row>
    <row r="47" spans="1:85" ht="71.25">
      <c r="A47" s="6">
        <v>78</v>
      </c>
      <c r="B47" s="6" t="s">
        <v>58</v>
      </c>
      <c r="C47" s="47">
        <f>137+3.84</f>
        <v>140.84</v>
      </c>
      <c r="D47" s="48" t="s">
        <v>112</v>
      </c>
      <c r="E47" s="59">
        <v>25.7</v>
      </c>
      <c r="F47" s="13"/>
      <c r="G47" s="58"/>
      <c r="H47" s="58"/>
      <c r="I47" s="13"/>
    </row>
    <row r="48" spans="1:85" ht="42.75">
      <c r="A48" s="6">
        <v>79</v>
      </c>
      <c r="B48" s="6" t="s">
        <v>59</v>
      </c>
      <c r="C48" s="47">
        <f>140+3.92</f>
        <v>143.91999999999999</v>
      </c>
      <c r="D48" s="48" t="s">
        <v>112</v>
      </c>
      <c r="E48" s="47">
        <f>25+0.7</f>
        <v>25.7</v>
      </c>
      <c r="F48" s="13"/>
      <c r="G48" s="58"/>
      <c r="H48" s="58"/>
      <c r="I48" s="13"/>
    </row>
    <row r="49" spans="1:85" ht="57">
      <c r="A49" s="6">
        <v>80</v>
      </c>
      <c r="B49" s="6" t="s">
        <v>60</v>
      </c>
      <c r="C49" s="47">
        <f>55+1.54</f>
        <v>56.54</v>
      </c>
      <c r="D49" s="48" t="s">
        <v>112</v>
      </c>
      <c r="E49" s="47">
        <f>5+0.14</f>
        <v>5.14</v>
      </c>
      <c r="F49" s="13"/>
      <c r="G49" s="58"/>
      <c r="H49" s="58"/>
      <c r="I49" s="13"/>
    </row>
    <row r="50" spans="1:85" ht="42.75">
      <c r="A50" s="6">
        <v>81</v>
      </c>
      <c r="B50" s="5" t="s">
        <v>61</v>
      </c>
      <c r="C50" s="47">
        <f>75+2.1</f>
        <v>77.099999999999994</v>
      </c>
      <c r="D50" s="48" t="s">
        <v>112</v>
      </c>
      <c r="E50" s="47">
        <f>5+0.14</f>
        <v>5.14</v>
      </c>
      <c r="F50" s="13"/>
      <c r="G50" s="58"/>
      <c r="H50" s="58"/>
      <c r="I50" s="13"/>
    </row>
    <row r="51" spans="1:85" ht="42.75">
      <c r="A51" s="6">
        <v>82</v>
      </c>
      <c r="B51" s="6" t="s">
        <v>62</v>
      </c>
      <c r="C51" s="47">
        <f>75+2.1</f>
        <v>77.099999999999994</v>
      </c>
      <c r="D51" s="48" t="s">
        <v>112</v>
      </c>
      <c r="E51" s="47">
        <f>20+0.56</f>
        <v>20.56</v>
      </c>
      <c r="F51" s="13"/>
      <c r="G51" s="58"/>
      <c r="H51" s="58"/>
      <c r="I51" s="13"/>
    </row>
    <row r="52" spans="1:85" ht="42.75">
      <c r="A52" s="6">
        <v>86</v>
      </c>
      <c r="B52" s="6" t="s">
        <v>63</v>
      </c>
      <c r="C52" s="47">
        <f>190+5.32</f>
        <v>195.32</v>
      </c>
      <c r="D52" s="48" t="s">
        <v>112</v>
      </c>
      <c r="E52" s="59">
        <v>30.84</v>
      </c>
      <c r="F52" s="13"/>
      <c r="G52" s="58"/>
      <c r="H52" s="58"/>
      <c r="I52" s="13"/>
    </row>
    <row r="53" spans="1:85" ht="28.5">
      <c r="A53" s="6">
        <v>91</v>
      </c>
      <c r="B53" s="5" t="s">
        <v>64</v>
      </c>
      <c r="C53" s="47">
        <f>50+1.4</f>
        <v>51.4</v>
      </c>
      <c r="D53" s="48" t="s">
        <v>112</v>
      </c>
      <c r="E53" s="47">
        <f>50+1.4</f>
        <v>51.4</v>
      </c>
      <c r="F53" s="13"/>
      <c r="G53" s="58"/>
      <c r="H53" s="58"/>
      <c r="I53" s="13"/>
    </row>
    <row r="54" spans="1:85" ht="42.75">
      <c r="A54" s="6">
        <v>40</v>
      </c>
      <c r="B54" s="5" t="s">
        <v>67</v>
      </c>
      <c r="C54" s="47">
        <f>15+0.42</f>
        <v>15.42</v>
      </c>
      <c r="D54" s="48" t="s">
        <v>112</v>
      </c>
      <c r="E54" s="47"/>
      <c r="F54" s="13"/>
      <c r="G54" s="58"/>
      <c r="H54" s="58"/>
      <c r="I54" s="13"/>
    </row>
    <row r="55" spans="1:85" ht="14.25">
      <c r="A55" s="30"/>
      <c r="B55" s="30"/>
      <c r="C55" s="31"/>
      <c r="D55" s="31"/>
      <c r="E55" s="31"/>
      <c r="F55" s="13"/>
      <c r="G55" s="13"/>
      <c r="H55" s="13"/>
      <c r="I55" s="13"/>
    </row>
    <row r="56" spans="1:85" s="24" customFormat="1" ht="15">
      <c r="A56" s="41" t="s">
        <v>68</v>
      </c>
      <c r="B56" s="64" t="s">
        <v>2</v>
      </c>
      <c r="C56" s="65"/>
      <c r="D56" s="65"/>
      <c r="E56" s="65"/>
      <c r="F56" s="65"/>
      <c r="G56" s="65"/>
      <c r="H56" s="65"/>
      <c r="I56" s="68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</row>
    <row r="57" spans="1:85" ht="30">
      <c r="A57" s="19" t="s">
        <v>3</v>
      </c>
      <c r="B57" s="19" t="s">
        <v>4</v>
      </c>
      <c r="C57" s="8" t="s">
        <v>31</v>
      </c>
      <c r="D57" s="8" t="s">
        <v>113</v>
      </c>
      <c r="E57" s="8" t="s">
        <v>121</v>
      </c>
      <c r="F57" s="13"/>
      <c r="G57" s="13"/>
      <c r="H57" s="13"/>
      <c r="I57" s="13"/>
    </row>
    <row r="58" spans="1:85" ht="42.75">
      <c r="A58" s="6">
        <v>34</v>
      </c>
      <c r="B58" s="6" t="s">
        <v>69</v>
      </c>
      <c r="C58" s="47">
        <f>65+1.82</f>
        <v>66.819999999999993</v>
      </c>
      <c r="D58" s="48" t="s">
        <v>112</v>
      </c>
      <c r="E58" s="47">
        <f>15+0.42</f>
        <v>15.42</v>
      </c>
      <c r="F58" s="13"/>
      <c r="G58" s="58"/>
      <c r="H58" s="58"/>
      <c r="I58" s="13"/>
    </row>
    <row r="59" spans="1:85" ht="42.75">
      <c r="A59" s="6">
        <v>56</v>
      </c>
      <c r="B59" s="6" t="s">
        <v>70</v>
      </c>
      <c r="C59" s="47">
        <f>75+2.1</f>
        <v>77.099999999999994</v>
      </c>
      <c r="D59" s="48" t="s">
        <v>112</v>
      </c>
      <c r="E59" s="47">
        <f>10+0.28</f>
        <v>10.28</v>
      </c>
      <c r="F59" s="13"/>
      <c r="G59" s="58"/>
      <c r="H59" s="58"/>
      <c r="I59" s="13"/>
    </row>
    <row r="60" spans="1:85" ht="42.75">
      <c r="A60" s="6">
        <v>60</v>
      </c>
      <c r="B60" s="6" t="s">
        <v>71</v>
      </c>
      <c r="C60" s="47">
        <f>35+0.98</f>
        <v>35.979999999999997</v>
      </c>
      <c r="D60" s="48" t="s">
        <v>112</v>
      </c>
      <c r="E60" s="47">
        <f>5+0.14</f>
        <v>5.14</v>
      </c>
      <c r="F60" s="13"/>
      <c r="G60" s="58"/>
      <c r="H60" s="58"/>
      <c r="I60" s="13"/>
    </row>
    <row r="61" spans="1:85" ht="72">
      <c r="A61" s="6">
        <v>61</v>
      </c>
      <c r="B61" s="6" t="s">
        <v>72</v>
      </c>
      <c r="C61" s="47">
        <f>30+0.84</f>
        <v>30.84</v>
      </c>
      <c r="D61" s="48" t="s">
        <v>112</v>
      </c>
      <c r="E61" s="47">
        <f>5+0.14</f>
        <v>5.14</v>
      </c>
      <c r="F61" s="13"/>
      <c r="G61" s="58"/>
      <c r="H61" s="58"/>
      <c r="I61" s="13"/>
    </row>
    <row r="62" spans="1:85" ht="42.75">
      <c r="A62" s="6">
        <v>63</v>
      </c>
      <c r="B62" s="6" t="s">
        <v>73</v>
      </c>
      <c r="C62" s="47">
        <f>295+8.26</f>
        <v>303.26</v>
      </c>
      <c r="D62" s="48" t="s">
        <v>112</v>
      </c>
      <c r="E62" s="47">
        <f>80+2.24</f>
        <v>82.24</v>
      </c>
      <c r="F62" s="13"/>
      <c r="G62" s="58"/>
      <c r="H62" s="58"/>
      <c r="I62" s="13"/>
    </row>
    <row r="63" spans="1:85" ht="42.75">
      <c r="A63" s="6">
        <v>64</v>
      </c>
      <c r="B63" s="6" t="s">
        <v>74</v>
      </c>
      <c r="C63" s="47">
        <f>70+1.96</f>
        <v>71.959999999999994</v>
      </c>
      <c r="D63" s="48" t="s">
        <v>112</v>
      </c>
      <c r="E63" s="47">
        <f>10+0.28</f>
        <v>10.28</v>
      </c>
      <c r="F63" s="13"/>
      <c r="G63" s="58"/>
      <c r="H63" s="58"/>
      <c r="I63" s="13"/>
    </row>
    <row r="64" spans="1:85" ht="42.75">
      <c r="A64" s="6">
        <v>65</v>
      </c>
      <c r="B64" s="6" t="s">
        <v>75</v>
      </c>
      <c r="C64" s="47">
        <f>70+1.96</f>
        <v>71.959999999999994</v>
      </c>
      <c r="D64" s="48" t="s">
        <v>112</v>
      </c>
      <c r="E64" s="47">
        <f>15+0.42</f>
        <v>15.42</v>
      </c>
      <c r="F64" s="13"/>
      <c r="G64" s="58"/>
      <c r="H64" s="58"/>
      <c r="I64" s="13"/>
    </row>
    <row r="65" spans="1:85" ht="42.75">
      <c r="A65" s="6">
        <v>67</v>
      </c>
      <c r="B65" s="6" t="s">
        <v>76</v>
      </c>
      <c r="C65" s="47">
        <f>65+1.82</f>
        <v>66.819999999999993</v>
      </c>
      <c r="D65" s="48" t="s">
        <v>112</v>
      </c>
      <c r="E65" s="47">
        <f>10+0.28</f>
        <v>10.28</v>
      </c>
      <c r="F65" s="13"/>
      <c r="G65" s="58"/>
      <c r="H65" s="58"/>
      <c r="I65" s="13"/>
    </row>
    <row r="66" spans="1:85" ht="42.75">
      <c r="A66" s="6">
        <v>68</v>
      </c>
      <c r="B66" s="6" t="s">
        <v>77</v>
      </c>
      <c r="C66" s="47">
        <f>30+0.84</f>
        <v>30.84</v>
      </c>
      <c r="D66" s="48" t="s">
        <v>112</v>
      </c>
      <c r="E66" s="47">
        <f>10+0.28</f>
        <v>10.28</v>
      </c>
      <c r="F66" s="13"/>
      <c r="G66" s="58"/>
      <c r="H66" s="58"/>
      <c r="I66" s="13"/>
    </row>
    <row r="67" spans="1:85" ht="42.75">
      <c r="A67" s="6">
        <v>69</v>
      </c>
      <c r="B67" s="6" t="s">
        <v>78</v>
      </c>
      <c r="C67" s="47">
        <f>45+1.26</f>
        <v>46.26</v>
      </c>
      <c r="D67" s="48" t="s">
        <v>112</v>
      </c>
      <c r="E67" s="47">
        <f>10+0.28</f>
        <v>10.28</v>
      </c>
      <c r="F67" s="13"/>
      <c r="G67" s="58"/>
      <c r="H67" s="58"/>
      <c r="I67" s="13"/>
    </row>
    <row r="68" spans="1:85" ht="14.25">
      <c r="A68" s="6">
        <v>71</v>
      </c>
      <c r="B68" s="6" t="s">
        <v>95</v>
      </c>
      <c r="C68" s="47">
        <f>60+1.68</f>
        <v>61.68</v>
      </c>
      <c r="D68" s="48" t="s">
        <v>112</v>
      </c>
      <c r="E68" s="47"/>
      <c r="F68" s="13"/>
      <c r="G68" s="58"/>
      <c r="H68" s="58"/>
      <c r="I68" s="13"/>
    </row>
    <row r="69" spans="1:85" ht="14.25">
      <c r="A69" s="30"/>
      <c r="B69" s="30"/>
      <c r="C69" s="31"/>
      <c r="D69" s="31"/>
      <c r="E69" s="31"/>
      <c r="F69" s="13"/>
      <c r="G69" s="13"/>
      <c r="H69" s="13"/>
      <c r="I69" s="13"/>
    </row>
    <row r="70" spans="1:85" s="24" customFormat="1" ht="15">
      <c r="A70" s="41"/>
      <c r="B70" s="64" t="s">
        <v>127</v>
      </c>
      <c r="C70" s="65"/>
      <c r="D70" s="65"/>
      <c r="E70" s="65"/>
      <c r="F70" s="65"/>
      <c r="G70" s="65"/>
      <c r="H70" s="65"/>
      <c r="I70" s="68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</row>
    <row r="71" spans="1:85" ht="30">
      <c r="A71" s="19" t="s">
        <v>3</v>
      </c>
      <c r="B71" s="19" t="s">
        <v>4</v>
      </c>
      <c r="C71" s="8" t="s">
        <v>31</v>
      </c>
      <c r="D71" s="8" t="s">
        <v>113</v>
      </c>
      <c r="E71" s="8" t="s">
        <v>121</v>
      </c>
      <c r="F71" s="13"/>
      <c r="G71" s="13"/>
      <c r="H71" s="13"/>
      <c r="I71" s="13"/>
    </row>
    <row r="72" spans="1:85" ht="42.75">
      <c r="A72" s="6"/>
      <c r="B72" s="5" t="s">
        <v>65</v>
      </c>
      <c r="C72" s="47">
        <f>90+2.52</f>
        <v>92.52</v>
      </c>
      <c r="D72" s="48" t="s">
        <v>112</v>
      </c>
      <c r="E72" s="47">
        <v>0</v>
      </c>
      <c r="F72" s="13"/>
      <c r="G72" s="58"/>
      <c r="H72" s="58"/>
      <c r="I72" s="13"/>
    </row>
    <row r="73" spans="1:85" ht="42.75">
      <c r="A73" s="6">
        <v>52</v>
      </c>
      <c r="B73" s="6" t="s">
        <v>53</v>
      </c>
      <c r="C73" s="47">
        <f>115+3.22</f>
        <v>118.22</v>
      </c>
      <c r="D73" s="48" t="s">
        <v>112</v>
      </c>
      <c r="E73" s="47">
        <v>56.54</v>
      </c>
      <c r="F73" s="13"/>
      <c r="G73" s="58"/>
      <c r="H73" s="58"/>
      <c r="I73" s="13"/>
    </row>
    <row r="74" spans="1:85" s="24" customFormat="1" ht="15">
      <c r="A74" s="41"/>
      <c r="B74" s="64" t="s">
        <v>102</v>
      </c>
      <c r="C74" s="65"/>
      <c r="D74" s="65"/>
      <c r="E74" s="65"/>
      <c r="F74" s="65"/>
      <c r="G74" s="65"/>
      <c r="H74" s="65"/>
      <c r="I74" s="68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</row>
    <row r="75" spans="1:85" ht="30">
      <c r="A75" s="19" t="s">
        <v>3</v>
      </c>
      <c r="B75" s="19" t="s">
        <v>4</v>
      </c>
      <c r="C75" s="8" t="s">
        <v>31</v>
      </c>
      <c r="D75" s="8" t="s">
        <v>113</v>
      </c>
      <c r="E75" s="8" t="s">
        <v>121</v>
      </c>
      <c r="F75" s="8" t="s">
        <v>118</v>
      </c>
      <c r="G75" s="8" t="s">
        <v>113</v>
      </c>
      <c r="H75" s="11" t="s">
        <v>119</v>
      </c>
      <c r="I75" s="11" t="s">
        <v>113</v>
      </c>
    </row>
    <row r="76" spans="1:85" s="3" customFormat="1" ht="14.25">
      <c r="A76" s="2"/>
      <c r="B76" s="9" t="s">
        <v>103</v>
      </c>
      <c r="C76" s="7">
        <f>375+10.5</f>
        <v>385.5</v>
      </c>
      <c r="D76" s="42" t="s">
        <v>116</v>
      </c>
      <c r="E76" s="7" t="s">
        <v>123</v>
      </c>
      <c r="F76" s="7">
        <f>375+10.5</f>
        <v>385.5</v>
      </c>
      <c r="G76" s="42" t="s">
        <v>117</v>
      </c>
      <c r="H76" s="12">
        <f>640+17.93</f>
        <v>657.93</v>
      </c>
      <c r="I76" s="52" t="s">
        <v>117</v>
      </c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</row>
    <row r="77" spans="1:85" ht="14.25">
      <c r="A77" s="38"/>
      <c r="B77" s="38"/>
      <c r="C77" s="31"/>
      <c r="D77" s="31"/>
      <c r="E77" s="31"/>
      <c r="F77" s="31"/>
      <c r="G77" s="31"/>
      <c r="H77" s="31"/>
      <c r="I77" s="51"/>
    </row>
    <row r="78" spans="1:85" s="24" customFormat="1" ht="15">
      <c r="A78" s="41"/>
      <c r="B78" s="64" t="s">
        <v>128</v>
      </c>
      <c r="C78" s="65"/>
      <c r="D78" s="65"/>
      <c r="E78" s="65"/>
      <c r="F78" s="65"/>
      <c r="G78" s="65"/>
      <c r="H78" s="65"/>
      <c r="I78" s="68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</row>
    <row r="79" spans="1:85" ht="30">
      <c r="A79" s="19" t="s">
        <v>3</v>
      </c>
      <c r="B79" s="19" t="s">
        <v>4</v>
      </c>
      <c r="C79" s="8" t="s">
        <v>31</v>
      </c>
      <c r="D79" s="8" t="s">
        <v>113</v>
      </c>
      <c r="E79" s="8" t="s">
        <v>121</v>
      </c>
      <c r="F79" s="13"/>
      <c r="G79" s="13"/>
      <c r="H79" s="13"/>
      <c r="I79" s="13"/>
    </row>
    <row r="80" spans="1:85" ht="42.75">
      <c r="A80" s="6"/>
      <c r="B80" s="5" t="s">
        <v>66</v>
      </c>
      <c r="C80" s="47">
        <f>113+3.17</f>
        <v>116.17</v>
      </c>
      <c r="D80" s="48" t="s">
        <v>112</v>
      </c>
      <c r="E80" s="47">
        <v>0</v>
      </c>
      <c r="F80" s="13"/>
      <c r="G80" s="58"/>
      <c r="H80" s="58"/>
      <c r="I80" s="13"/>
    </row>
    <row r="81" spans="1:85" s="24" customFormat="1" ht="15">
      <c r="A81" s="41" t="s">
        <v>1</v>
      </c>
      <c r="B81" s="64" t="s">
        <v>79</v>
      </c>
      <c r="C81" s="65"/>
      <c r="D81" s="65"/>
      <c r="E81" s="65"/>
      <c r="F81" s="65"/>
      <c r="G81" s="65"/>
      <c r="H81" s="65"/>
      <c r="I81" s="68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</row>
    <row r="82" spans="1:85" ht="30">
      <c r="A82" s="19" t="s">
        <v>3</v>
      </c>
      <c r="B82" s="19" t="s">
        <v>4</v>
      </c>
      <c r="C82" s="8" t="s">
        <v>31</v>
      </c>
      <c r="D82" s="8" t="s">
        <v>113</v>
      </c>
      <c r="E82" s="8" t="s">
        <v>121</v>
      </c>
      <c r="F82" s="13"/>
      <c r="G82" s="13"/>
      <c r="H82" s="13"/>
      <c r="I82" s="13"/>
    </row>
    <row r="83" spans="1:85" ht="71.25">
      <c r="A83" s="4"/>
      <c r="B83" s="43" t="s">
        <v>96</v>
      </c>
      <c r="C83" s="47">
        <f>230+6.44</f>
        <v>236.44</v>
      </c>
      <c r="D83" s="48" t="s">
        <v>112</v>
      </c>
      <c r="E83" s="47">
        <f>165+4.62</f>
        <v>169.62</v>
      </c>
      <c r="F83" s="13"/>
      <c r="G83" s="58"/>
      <c r="H83" s="58"/>
      <c r="I83" s="13"/>
    </row>
    <row r="84" spans="1:85" ht="71.25">
      <c r="A84" s="4"/>
      <c r="B84" s="43" t="s">
        <v>97</v>
      </c>
      <c r="C84" s="47">
        <f>140+3.92</f>
        <v>143.91999999999999</v>
      </c>
      <c r="D84" s="48" t="s">
        <v>112</v>
      </c>
      <c r="E84" s="47">
        <f>140+3.92</f>
        <v>143.91999999999999</v>
      </c>
      <c r="F84" s="13"/>
      <c r="G84" s="58"/>
      <c r="H84" s="58"/>
      <c r="I84" s="13"/>
    </row>
    <row r="85" spans="1:85" ht="57">
      <c r="A85" s="4"/>
      <c r="B85" s="43" t="s">
        <v>98</v>
      </c>
      <c r="C85" s="47">
        <f>140+3.92</f>
        <v>143.91999999999999</v>
      </c>
      <c r="D85" s="48" t="s">
        <v>112</v>
      </c>
      <c r="E85" s="47">
        <f>100+2.8</f>
        <v>102.8</v>
      </c>
      <c r="F85" s="13"/>
      <c r="G85" s="58"/>
      <c r="H85" s="58"/>
      <c r="I85" s="13"/>
    </row>
    <row r="86" spans="1:85" ht="57">
      <c r="A86" s="4"/>
      <c r="B86" s="43" t="s">
        <v>99</v>
      </c>
      <c r="C86" s="47">
        <f>110+3.08</f>
        <v>113.08</v>
      </c>
      <c r="D86" s="48" t="s">
        <v>112</v>
      </c>
      <c r="E86" s="53">
        <f>70+1.96</f>
        <v>71.959999999999994</v>
      </c>
      <c r="F86" s="13"/>
      <c r="G86" s="58"/>
      <c r="H86" s="58"/>
      <c r="I86" s="13"/>
    </row>
    <row r="87" spans="1:85" ht="57">
      <c r="A87" s="4"/>
      <c r="B87" s="43" t="s">
        <v>100</v>
      </c>
      <c r="C87" s="47">
        <f>120+3.36</f>
        <v>123.36</v>
      </c>
      <c r="D87" s="48" t="s">
        <v>112</v>
      </c>
      <c r="E87" s="47">
        <f>70+1.96</f>
        <v>71.959999999999994</v>
      </c>
      <c r="F87" s="13"/>
      <c r="G87" s="58"/>
      <c r="H87" s="58"/>
      <c r="I87" s="13"/>
    </row>
    <row r="88" spans="1:85" ht="14.25">
      <c r="A88" s="30"/>
      <c r="B88" s="30"/>
      <c r="C88" s="31"/>
      <c r="D88" s="31"/>
      <c r="E88" s="31"/>
      <c r="F88" s="13"/>
      <c r="G88" s="13"/>
      <c r="H88" s="13"/>
      <c r="I88" s="13"/>
    </row>
    <row r="89" spans="1:85" s="24" customFormat="1" ht="15">
      <c r="A89" s="41" t="s">
        <v>6</v>
      </c>
      <c r="B89" s="64" t="s">
        <v>79</v>
      </c>
      <c r="C89" s="65"/>
      <c r="D89" s="65"/>
      <c r="E89" s="65"/>
      <c r="F89" s="65"/>
      <c r="G89" s="65"/>
      <c r="H89" s="65"/>
      <c r="I89" s="68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</row>
    <row r="90" spans="1:85" ht="30">
      <c r="A90" s="19" t="s">
        <v>3</v>
      </c>
      <c r="B90" s="19" t="s">
        <v>4</v>
      </c>
      <c r="C90" s="8" t="s">
        <v>31</v>
      </c>
      <c r="D90" s="8" t="s">
        <v>113</v>
      </c>
      <c r="E90" s="8" t="s">
        <v>121</v>
      </c>
      <c r="F90" s="13"/>
      <c r="G90" s="13"/>
      <c r="H90" s="13"/>
      <c r="I90" s="13"/>
    </row>
    <row r="91" spans="1:85" ht="57">
      <c r="A91" s="4"/>
      <c r="B91" s="43" t="s">
        <v>101</v>
      </c>
      <c r="C91" s="47">
        <f>175+4.9</f>
        <v>179.9</v>
      </c>
      <c r="D91" s="48" t="s">
        <v>112</v>
      </c>
      <c r="E91" s="44">
        <f>40+1.12</f>
        <v>41.12</v>
      </c>
      <c r="F91" s="13"/>
      <c r="G91" s="58"/>
      <c r="H91" s="58"/>
      <c r="I91" s="13"/>
    </row>
    <row r="92" spans="1:85" s="24" customFormat="1" ht="15">
      <c r="A92" s="41" t="s">
        <v>1</v>
      </c>
      <c r="B92" s="64" t="s">
        <v>82</v>
      </c>
      <c r="C92" s="65"/>
      <c r="D92" s="65"/>
      <c r="E92" s="65"/>
      <c r="F92" s="65"/>
      <c r="G92" s="65"/>
      <c r="H92" s="65"/>
      <c r="I92" s="68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</row>
    <row r="93" spans="1:85" ht="30">
      <c r="A93" s="19" t="s">
        <v>3</v>
      </c>
      <c r="B93" s="19" t="s">
        <v>4</v>
      </c>
      <c r="C93" s="8" t="s">
        <v>31</v>
      </c>
      <c r="D93" s="8" t="s">
        <v>113</v>
      </c>
      <c r="E93" s="8" t="s">
        <v>121</v>
      </c>
      <c r="F93" s="13"/>
      <c r="G93" s="13"/>
      <c r="H93" s="13"/>
      <c r="I93" s="13"/>
    </row>
    <row r="94" spans="1:85" ht="57">
      <c r="A94" s="1">
        <v>6</v>
      </c>
      <c r="B94" s="6" t="s">
        <v>80</v>
      </c>
      <c r="C94" s="47">
        <f>140+3.92</f>
        <v>143.91999999999999</v>
      </c>
      <c r="D94" s="48" t="s">
        <v>112</v>
      </c>
      <c r="E94" s="47">
        <f>170+4.76</f>
        <v>174.76</v>
      </c>
      <c r="F94" s="13"/>
      <c r="G94" s="58"/>
      <c r="H94" s="58"/>
      <c r="I94" s="13"/>
    </row>
    <row r="95" spans="1:85" ht="71.25">
      <c r="A95" s="4"/>
      <c r="B95" s="6" t="s">
        <v>81</v>
      </c>
      <c r="C95" s="47">
        <f>85+2.38</f>
        <v>87.38</v>
      </c>
      <c r="D95" s="48" t="s">
        <v>112</v>
      </c>
      <c r="E95" s="47">
        <f>25+0.7</f>
        <v>25.7</v>
      </c>
      <c r="F95" s="13"/>
      <c r="G95" s="58"/>
      <c r="H95" s="58"/>
      <c r="I95" s="13"/>
    </row>
    <row r="96" spans="1:85" ht="14.25">
      <c r="A96" s="4">
        <v>9</v>
      </c>
      <c r="B96" s="6" t="s">
        <v>104</v>
      </c>
      <c r="C96" s="47">
        <f>695+19.47</f>
        <v>714.47</v>
      </c>
      <c r="D96" s="48" t="s">
        <v>112</v>
      </c>
      <c r="E96" s="47"/>
      <c r="F96" s="13"/>
      <c r="G96" s="58"/>
      <c r="H96" s="58"/>
      <c r="I96" s="13"/>
    </row>
    <row r="97" spans="1:85" ht="28.5">
      <c r="A97" s="4">
        <v>10</v>
      </c>
      <c r="B97" s="6" t="s">
        <v>107</v>
      </c>
      <c r="C97" s="47">
        <f>240+6.72</f>
        <v>246.72</v>
      </c>
      <c r="D97" s="48" t="s">
        <v>115</v>
      </c>
      <c r="E97" s="47"/>
      <c r="F97" s="13"/>
      <c r="G97" s="58"/>
      <c r="H97" s="58"/>
      <c r="I97" s="13"/>
    </row>
    <row r="98" spans="1:85" ht="14.25">
      <c r="A98" s="4">
        <v>11</v>
      </c>
      <c r="B98" s="6" t="s">
        <v>105</v>
      </c>
      <c r="C98" s="47">
        <f>995+27.87</f>
        <v>1022.87</v>
      </c>
      <c r="D98" s="48" t="s">
        <v>112</v>
      </c>
      <c r="E98" s="47"/>
      <c r="F98" s="13"/>
      <c r="G98" s="58"/>
      <c r="H98" s="58"/>
      <c r="I98" s="13"/>
    </row>
    <row r="99" spans="1:85" ht="14.25">
      <c r="A99" s="4">
        <v>12</v>
      </c>
      <c r="B99" s="6" t="s">
        <v>106</v>
      </c>
      <c r="C99" s="47">
        <f>165+4.62</f>
        <v>169.62</v>
      </c>
      <c r="D99" s="48" t="s">
        <v>109</v>
      </c>
      <c r="E99" s="47"/>
      <c r="F99" s="13"/>
      <c r="G99" s="58"/>
      <c r="H99" s="58"/>
      <c r="I99" s="13"/>
    </row>
    <row r="100" spans="1:85" s="24" customFormat="1" ht="14.25">
      <c r="A100" s="18">
        <v>2</v>
      </c>
      <c r="B100" s="6" t="s">
        <v>108</v>
      </c>
      <c r="C100" s="47">
        <f>91.75+2.57</f>
        <v>94.32</v>
      </c>
      <c r="D100" s="49" t="s">
        <v>109</v>
      </c>
      <c r="E100" s="50"/>
      <c r="F100" s="20"/>
      <c r="G100" s="58"/>
      <c r="H100" s="58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</row>
    <row r="101" spans="1:85" ht="42.75">
      <c r="A101" s="6">
        <v>3</v>
      </c>
      <c r="B101" s="6" t="s">
        <v>56</v>
      </c>
      <c r="C101" s="47">
        <f>160+4.48</f>
        <v>164.48</v>
      </c>
      <c r="D101" s="48" t="s">
        <v>112</v>
      </c>
      <c r="E101" s="47">
        <f>10+0.28</f>
        <v>10.28</v>
      </c>
      <c r="F101" s="13"/>
      <c r="G101" s="58"/>
      <c r="H101" s="58"/>
      <c r="I101" s="13"/>
    </row>
    <row r="102" spans="1:85" ht="14.25">
      <c r="A102" s="30"/>
      <c r="B102" s="30"/>
      <c r="C102" s="31"/>
      <c r="D102" s="31"/>
      <c r="E102" s="31"/>
      <c r="F102" s="13"/>
      <c r="G102" s="13"/>
      <c r="H102" s="13"/>
      <c r="I102" s="13"/>
    </row>
    <row r="103" spans="1:85" s="24" customFormat="1" ht="15">
      <c r="A103" s="41" t="s">
        <v>46</v>
      </c>
      <c r="B103" s="64" t="s">
        <v>82</v>
      </c>
      <c r="C103" s="65"/>
      <c r="D103" s="65"/>
      <c r="E103" s="65"/>
      <c r="F103" s="65"/>
      <c r="G103" s="65"/>
      <c r="H103" s="65"/>
      <c r="I103" s="68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</row>
    <row r="104" spans="1:85" ht="30">
      <c r="A104" s="19" t="s">
        <v>3</v>
      </c>
      <c r="B104" s="19" t="s">
        <v>4</v>
      </c>
      <c r="C104" s="8" t="s">
        <v>31</v>
      </c>
      <c r="D104" s="8" t="s">
        <v>113</v>
      </c>
      <c r="E104" s="8" t="s">
        <v>121</v>
      </c>
      <c r="F104" s="13"/>
      <c r="G104" s="13"/>
      <c r="H104" s="13"/>
      <c r="I104" s="13"/>
    </row>
    <row r="105" spans="1:85" ht="42.75">
      <c r="A105" s="4">
        <v>7</v>
      </c>
      <c r="B105" s="6" t="s">
        <v>83</v>
      </c>
      <c r="C105" s="47">
        <f>75+2.1</f>
        <v>77.099999999999994</v>
      </c>
      <c r="D105" s="48" t="s">
        <v>109</v>
      </c>
      <c r="E105" s="47">
        <f>5+0.14</f>
        <v>5.14</v>
      </c>
      <c r="F105" s="13"/>
      <c r="G105" s="58"/>
      <c r="H105" s="58"/>
      <c r="I105" s="13"/>
    </row>
    <row r="106" spans="1:85" ht="42.75">
      <c r="A106" s="1">
        <v>5</v>
      </c>
      <c r="B106" s="6" t="s">
        <v>84</v>
      </c>
      <c r="C106" s="47">
        <f>90+2.52</f>
        <v>92.52</v>
      </c>
      <c r="D106" s="48" t="s">
        <v>112</v>
      </c>
      <c r="E106" s="47">
        <f>30+0.84</f>
        <v>30.84</v>
      </c>
      <c r="F106" s="13"/>
      <c r="G106" s="58"/>
      <c r="H106" s="58"/>
      <c r="I106" s="13"/>
    </row>
    <row r="107" spans="1:85" ht="42.75">
      <c r="A107" s="4">
        <v>8</v>
      </c>
      <c r="B107" s="6" t="s">
        <v>85</v>
      </c>
      <c r="C107" s="47">
        <f>180+5.04</f>
        <v>185.04</v>
      </c>
      <c r="D107" s="48" t="s">
        <v>109</v>
      </c>
      <c r="E107" s="44">
        <f>5+0.14</f>
        <v>5.14</v>
      </c>
      <c r="F107" s="13"/>
      <c r="G107" s="58"/>
      <c r="H107" s="58"/>
      <c r="I107" s="13"/>
    </row>
    <row r="108" spans="1:85" ht="14.25">
      <c r="A108" s="4"/>
      <c r="B108" s="6" t="s">
        <v>130</v>
      </c>
      <c r="C108" s="47">
        <f>165+4.62</f>
        <v>169.62</v>
      </c>
      <c r="D108" s="48" t="s">
        <v>109</v>
      </c>
      <c r="E108" s="44"/>
      <c r="F108" s="13"/>
      <c r="G108" s="58"/>
      <c r="H108" s="58"/>
      <c r="I108" s="13"/>
    </row>
    <row r="109" spans="1:85" ht="14.25">
      <c r="A109" s="30"/>
      <c r="B109" s="30"/>
      <c r="C109" s="31"/>
      <c r="D109" s="31"/>
      <c r="E109" s="31"/>
      <c r="F109" s="13"/>
      <c r="G109" s="13"/>
      <c r="H109" s="13"/>
      <c r="I109" s="13"/>
    </row>
    <row r="110" spans="1:85" s="24" customFormat="1" ht="15">
      <c r="A110" s="41"/>
      <c r="B110" s="64" t="s">
        <v>129</v>
      </c>
      <c r="C110" s="65"/>
      <c r="D110" s="65"/>
      <c r="E110" s="65"/>
      <c r="F110" s="65"/>
      <c r="G110" s="65"/>
      <c r="H110" s="65"/>
      <c r="I110" s="68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</row>
    <row r="111" spans="1:85" ht="30">
      <c r="A111" s="19" t="s">
        <v>3</v>
      </c>
      <c r="B111" s="19" t="s">
        <v>4</v>
      </c>
      <c r="C111" s="8" t="s">
        <v>31</v>
      </c>
      <c r="D111" s="8" t="s">
        <v>113</v>
      </c>
      <c r="E111" s="8" t="s">
        <v>121</v>
      </c>
      <c r="F111" s="13"/>
      <c r="G111" s="13"/>
      <c r="H111" s="13"/>
      <c r="I111" s="13"/>
    </row>
    <row r="112" spans="1:85" s="20" customFormat="1" ht="15" customHeight="1">
      <c r="A112" s="69" t="s">
        <v>8</v>
      </c>
      <c r="B112" s="70"/>
      <c r="C112" s="40"/>
      <c r="D112" s="40"/>
      <c r="E112" s="40"/>
      <c r="G112" s="58"/>
      <c r="H112" s="58"/>
    </row>
    <row r="113" spans="1:9" ht="14.25">
      <c r="A113" s="4"/>
      <c r="B113" s="9" t="s">
        <v>9</v>
      </c>
      <c r="C113" s="34">
        <f>300+8.4</f>
        <v>308.39999999999998</v>
      </c>
      <c r="D113" s="10" t="s">
        <v>112</v>
      </c>
      <c r="E113" s="34">
        <f>25+0.7</f>
        <v>25.7</v>
      </c>
      <c r="F113" s="13"/>
      <c r="G113" s="58"/>
      <c r="H113" s="58"/>
      <c r="I113" s="13"/>
    </row>
    <row r="114" spans="1:9" ht="14.25" customHeight="1">
      <c r="A114" s="4"/>
      <c r="B114" s="9" t="s">
        <v>10</v>
      </c>
      <c r="C114" s="34">
        <f>50+1.4</f>
        <v>51.4</v>
      </c>
      <c r="D114" s="71" t="s">
        <v>131</v>
      </c>
      <c r="E114" s="34">
        <f>15+0.42</f>
        <v>15.42</v>
      </c>
      <c r="F114" s="13"/>
      <c r="G114" s="58"/>
      <c r="H114" s="58"/>
      <c r="I114" s="13"/>
    </row>
    <row r="115" spans="1:9" ht="14.25">
      <c r="A115" s="4"/>
      <c r="B115" s="9" t="s">
        <v>11</v>
      </c>
      <c r="C115" s="34">
        <f>65+1.82</f>
        <v>66.819999999999993</v>
      </c>
      <c r="D115" s="72"/>
      <c r="E115" s="34">
        <f>15+0.42</f>
        <v>15.42</v>
      </c>
      <c r="F115" s="13"/>
      <c r="G115" s="58"/>
      <c r="H115" s="58"/>
      <c r="I115" s="13"/>
    </row>
    <row r="116" spans="1:9" ht="14.25">
      <c r="A116" s="4"/>
      <c r="B116" s="9" t="s">
        <v>12</v>
      </c>
      <c r="C116" s="34">
        <f>200+5.6</f>
        <v>205.6</v>
      </c>
      <c r="D116" s="72"/>
      <c r="E116" s="34">
        <f>10+0.28</f>
        <v>10.28</v>
      </c>
      <c r="F116" s="13"/>
      <c r="G116" s="58"/>
      <c r="H116" s="58"/>
      <c r="I116" s="13"/>
    </row>
    <row r="117" spans="1:9" ht="14.25">
      <c r="A117" s="4"/>
      <c r="B117" s="9" t="s">
        <v>13</v>
      </c>
      <c r="C117" s="34">
        <f>85+2.38</f>
        <v>87.38</v>
      </c>
      <c r="D117" s="72"/>
      <c r="E117" s="34">
        <f>5+0.14</f>
        <v>5.14</v>
      </c>
      <c r="F117" s="13"/>
      <c r="G117" s="58"/>
      <c r="H117" s="58"/>
      <c r="I117" s="13"/>
    </row>
    <row r="118" spans="1:9" ht="14.25">
      <c r="A118" s="4"/>
      <c r="B118" s="9" t="s">
        <v>14</v>
      </c>
      <c r="C118" s="34">
        <f>45+1.26</f>
        <v>46.26</v>
      </c>
      <c r="D118" s="72"/>
      <c r="E118" s="34">
        <f>5+0.14</f>
        <v>5.14</v>
      </c>
      <c r="F118" s="13"/>
      <c r="G118" s="58"/>
      <c r="H118" s="58"/>
      <c r="I118" s="13"/>
    </row>
    <row r="119" spans="1:9" ht="14.25">
      <c r="A119" s="4"/>
      <c r="B119" s="9" t="s">
        <v>15</v>
      </c>
      <c r="C119" s="34">
        <f>50+1.4</f>
        <v>51.4</v>
      </c>
      <c r="D119" s="72"/>
      <c r="E119" s="34">
        <f>5+0.14</f>
        <v>5.14</v>
      </c>
      <c r="F119" s="13"/>
      <c r="G119" s="58"/>
      <c r="H119" s="58"/>
      <c r="I119" s="13"/>
    </row>
    <row r="120" spans="1:9" ht="14.25">
      <c r="A120" s="4"/>
      <c r="B120" s="9" t="s">
        <v>16</v>
      </c>
      <c r="C120" s="34">
        <f>40+1.12</f>
        <v>41.12</v>
      </c>
      <c r="D120" s="72"/>
      <c r="E120" s="34">
        <f>5+0.14</f>
        <v>5.14</v>
      </c>
      <c r="F120" s="13"/>
      <c r="G120" s="58"/>
      <c r="H120" s="58"/>
      <c r="I120" s="13"/>
    </row>
    <row r="121" spans="1:9" ht="14.25">
      <c r="A121" s="4"/>
      <c r="B121" s="9" t="s">
        <v>17</v>
      </c>
      <c r="C121" s="34">
        <f>105+2.94</f>
        <v>107.94</v>
      </c>
      <c r="D121" s="72"/>
      <c r="E121" s="34">
        <f>5+0.14</f>
        <v>5.14</v>
      </c>
      <c r="F121" s="13"/>
      <c r="G121" s="58"/>
      <c r="H121" s="58"/>
      <c r="I121" s="13"/>
    </row>
    <row r="122" spans="1:9" ht="14.25">
      <c r="A122" s="4"/>
      <c r="B122" s="9" t="s">
        <v>18</v>
      </c>
      <c r="C122" s="34">
        <f>100+2.8</f>
        <v>102.8</v>
      </c>
      <c r="D122" s="73"/>
      <c r="E122" s="34">
        <f>10+0.28</f>
        <v>10.28</v>
      </c>
      <c r="F122" s="13"/>
      <c r="G122" s="58"/>
      <c r="H122" s="58"/>
      <c r="I122" s="13"/>
    </row>
    <row r="123" spans="1:9" s="13" customFormat="1" ht="15" customHeight="1">
      <c r="A123" s="69" t="s">
        <v>19</v>
      </c>
      <c r="B123" s="70"/>
      <c r="C123" s="39"/>
      <c r="D123" s="39"/>
      <c r="E123" s="39"/>
    </row>
    <row r="124" spans="1:9" ht="28.5">
      <c r="A124" s="2">
        <v>1</v>
      </c>
      <c r="B124" s="9" t="s">
        <v>88</v>
      </c>
      <c r="C124" s="34">
        <f>25+7</f>
        <v>32</v>
      </c>
      <c r="D124" s="10" t="s">
        <v>112</v>
      </c>
      <c r="E124" s="34">
        <f>10+0.28</f>
        <v>10.28</v>
      </c>
      <c r="F124" s="13"/>
      <c r="G124" s="58"/>
      <c r="H124" s="58"/>
      <c r="I124" s="13"/>
    </row>
    <row r="125" spans="1:9" ht="14.25">
      <c r="A125" s="2">
        <v>2</v>
      </c>
      <c r="B125" s="9" t="s">
        <v>20</v>
      </c>
      <c r="C125" s="34">
        <f>40+1.12</f>
        <v>41.12</v>
      </c>
      <c r="D125" s="10" t="s">
        <v>112</v>
      </c>
      <c r="E125" s="34">
        <f>5+0.15</f>
        <v>5.15</v>
      </c>
      <c r="F125" s="13"/>
      <c r="G125" s="58"/>
      <c r="H125" s="58"/>
      <c r="I125" s="13"/>
    </row>
    <row r="126" spans="1:9" ht="14.25">
      <c r="A126" s="2">
        <v>3</v>
      </c>
      <c r="B126" s="9" t="s">
        <v>21</v>
      </c>
      <c r="C126" s="34">
        <f>20+0.56</f>
        <v>20.56</v>
      </c>
      <c r="D126" s="10" t="s">
        <v>112</v>
      </c>
      <c r="E126" s="34">
        <f>15+0.42</f>
        <v>15.42</v>
      </c>
      <c r="F126" s="13"/>
      <c r="G126" s="58"/>
      <c r="H126" s="58"/>
      <c r="I126" s="13"/>
    </row>
    <row r="127" spans="1:9" ht="28.5">
      <c r="A127" s="2">
        <v>4</v>
      </c>
      <c r="B127" s="9" t="s">
        <v>87</v>
      </c>
      <c r="C127" s="34">
        <f>30+0.84</f>
        <v>30.84</v>
      </c>
      <c r="D127" s="10" t="s">
        <v>112</v>
      </c>
      <c r="E127" s="34">
        <f>10+0.28</f>
        <v>10.28</v>
      </c>
      <c r="F127" s="13"/>
      <c r="G127" s="58"/>
      <c r="H127" s="58"/>
      <c r="I127" s="13"/>
    </row>
    <row r="128" spans="1:9" ht="14.25">
      <c r="A128" s="2">
        <v>5</v>
      </c>
      <c r="B128" s="9" t="s">
        <v>22</v>
      </c>
      <c r="C128" s="34">
        <f>125+3.5</f>
        <v>128.5</v>
      </c>
      <c r="D128" s="10" t="s">
        <v>112</v>
      </c>
      <c r="E128" s="34">
        <f>5+0.14</f>
        <v>5.14</v>
      </c>
      <c r="F128" s="13"/>
      <c r="G128" s="58"/>
      <c r="H128" s="58"/>
      <c r="I128" s="13"/>
    </row>
    <row r="129" spans="1:85" ht="28.5">
      <c r="A129" s="2"/>
      <c r="B129" s="9" t="s">
        <v>86</v>
      </c>
      <c r="C129" s="34">
        <f>401.12</f>
        <v>401.12</v>
      </c>
      <c r="D129" s="57" t="s">
        <v>131</v>
      </c>
      <c r="E129" s="34">
        <f>10.28</f>
        <v>10.28</v>
      </c>
      <c r="F129" s="13"/>
      <c r="G129" s="58"/>
      <c r="H129" s="58"/>
      <c r="I129" s="13"/>
    </row>
    <row r="130" spans="1:85" ht="14.25">
      <c r="A130" s="30"/>
      <c r="B130" s="35"/>
      <c r="C130" s="54"/>
      <c r="D130" s="54"/>
      <c r="E130" s="54"/>
      <c r="F130" s="13"/>
      <c r="G130" s="13"/>
      <c r="H130" s="13"/>
      <c r="I130" s="13"/>
    </row>
    <row r="131" spans="1:85" s="24" customFormat="1" ht="15">
      <c r="A131" s="41" t="s">
        <v>1</v>
      </c>
      <c r="B131" s="64" t="s">
        <v>89</v>
      </c>
      <c r="C131" s="65"/>
      <c r="D131" s="65"/>
      <c r="E131" s="65"/>
      <c r="F131" s="65"/>
      <c r="G131" s="65"/>
      <c r="H131" s="65"/>
      <c r="I131" s="68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</row>
    <row r="132" spans="1:85" ht="30">
      <c r="A132" s="19" t="s">
        <v>3</v>
      </c>
      <c r="B132" s="19" t="s">
        <v>4</v>
      </c>
      <c r="C132" s="8" t="s">
        <v>31</v>
      </c>
      <c r="D132" s="8" t="s">
        <v>113</v>
      </c>
      <c r="E132" s="8" t="s">
        <v>121</v>
      </c>
      <c r="F132" s="13"/>
      <c r="G132" s="13"/>
      <c r="H132" s="13"/>
      <c r="I132" s="13"/>
    </row>
    <row r="133" spans="1:85" ht="57">
      <c r="A133" s="45">
        <v>9</v>
      </c>
      <c r="B133" s="22" t="s">
        <v>90</v>
      </c>
      <c r="C133" s="47">
        <f>597.92+16.75</f>
        <v>614.66999999999996</v>
      </c>
      <c r="D133" s="48" t="s">
        <v>112</v>
      </c>
      <c r="E133" s="7" t="s">
        <v>123</v>
      </c>
      <c r="F133" s="13"/>
      <c r="G133" s="58"/>
      <c r="H133" s="58"/>
      <c r="I133" s="13"/>
    </row>
    <row r="134" spans="1:85" ht="14.25">
      <c r="A134" s="36"/>
      <c r="B134" s="36"/>
      <c r="C134" s="37"/>
      <c r="D134" s="37"/>
      <c r="E134" s="37"/>
      <c r="F134" s="13"/>
      <c r="G134" s="13"/>
      <c r="H134" s="13"/>
      <c r="I134" s="13"/>
    </row>
    <row r="135" spans="1:85" s="24" customFormat="1" ht="15">
      <c r="A135" s="41"/>
      <c r="B135" s="64" t="s">
        <v>91</v>
      </c>
      <c r="C135" s="65"/>
      <c r="D135" s="65"/>
      <c r="E135" s="65"/>
      <c r="F135" s="65"/>
      <c r="G135" s="65"/>
      <c r="H135" s="65"/>
      <c r="I135" s="68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</row>
    <row r="136" spans="1:85" ht="30">
      <c r="A136" s="19" t="s">
        <v>3</v>
      </c>
      <c r="B136" s="19" t="s">
        <v>4</v>
      </c>
      <c r="C136" s="8" t="s">
        <v>31</v>
      </c>
      <c r="D136" s="8" t="s">
        <v>113</v>
      </c>
      <c r="E136" s="8" t="s">
        <v>121</v>
      </c>
      <c r="F136" s="11" t="s">
        <v>120</v>
      </c>
      <c r="G136" s="11" t="s">
        <v>113</v>
      </c>
      <c r="H136" s="11" t="s">
        <v>122</v>
      </c>
      <c r="I136" s="11" t="s">
        <v>113</v>
      </c>
    </row>
    <row r="137" spans="1:85" ht="14.25">
      <c r="A137" s="2">
        <v>1</v>
      </c>
      <c r="B137" s="2" t="s">
        <v>92</v>
      </c>
      <c r="C137" s="7">
        <f>295+8.26</f>
        <v>303.26</v>
      </c>
      <c r="D137" s="42" t="s">
        <v>112</v>
      </c>
      <c r="E137" s="7">
        <f>50+1.4</f>
        <v>51.4</v>
      </c>
      <c r="F137" s="12">
        <f>125+3.5</f>
        <v>128.5</v>
      </c>
      <c r="G137" s="42" t="s">
        <v>109</v>
      </c>
      <c r="H137" s="12">
        <f>175+4.9</f>
        <v>179.9</v>
      </c>
      <c r="I137" s="55" t="s">
        <v>114</v>
      </c>
    </row>
    <row r="138" spans="1:85" ht="14.25">
      <c r="A138" s="2">
        <v>3</v>
      </c>
      <c r="B138" s="2" t="s">
        <v>93</v>
      </c>
      <c r="C138" s="7">
        <f>150+4.2</f>
        <v>154.19999999999999</v>
      </c>
      <c r="D138" s="42" t="s">
        <v>112</v>
      </c>
      <c r="E138" s="7">
        <f>40+1.12</f>
        <v>41.12</v>
      </c>
      <c r="F138" s="12">
        <f>150+4.2</f>
        <v>154.19999999999999</v>
      </c>
      <c r="G138" s="42" t="s">
        <v>109</v>
      </c>
      <c r="H138" s="12">
        <f>200+5.6</f>
        <v>205.6</v>
      </c>
      <c r="I138" s="55" t="s">
        <v>114</v>
      </c>
    </row>
    <row r="139" spans="1:85" ht="14.25">
      <c r="A139" s="2">
        <v>5</v>
      </c>
      <c r="B139" s="2" t="s">
        <v>94</v>
      </c>
      <c r="C139" s="7">
        <f>175+4.9</f>
        <v>179.9</v>
      </c>
      <c r="D139" s="42" t="s">
        <v>112</v>
      </c>
      <c r="E139" s="7">
        <f>30+0.84</f>
        <v>30.84</v>
      </c>
      <c r="F139" s="12">
        <f>125+3.5</f>
        <v>128.5</v>
      </c>
      <c r="G139" s="42" t="s">
        <v>109</v>
      </c>
      <c r="H139" s="12">
        <f>200+5.6</f>
        <v>205.6</v>
      </c>
      <c r="I139" s="55" t="s">
        <v>114</v>
      </c>
    </row>
    <row r="140" spans="1:85" ht="14.25">
      <c r="A140" s="38"/>
      <c r="B140" s="38"/>
      <c r="C140" s="31"/>
      <c r="D140" s="31"/>
      <c r="E140" s="31"/>
      <c r="F140" s="31"/>
      <c r="G140" s="31"/>
      <c r="H140" s="31"/>
      <c r="I140" s="31"/>
    </row>
    <row r="141" spans="1:85" ht="15">
      <c r="A141" s="41"/>
      <c r="B141" s="64" t="s">
        <v>133</v>
      </c>
      <c r="C141" s="65"/>
      <c r="D141" s="65"/>
      <c r="E141" s="65"/>
      <c r="F141" s="66"/>
      <c r="G141" s="66"/>
      <c r="H141" s="66"/>
      <c r="I141" s="67"/>
    </row>
    <row r="142" spans="1:85" ht="30">
      <c r="A142" s="19" t="s">
        <v>3</v>
      </c>
      <c r="B142" s="19" t="s">
        <v>4</v>
      </c>
      <c r="C142" s="8" t="s">
        <v>31</v>
      </c>
      <c r="D142" s="8" t="s">
        <v>113</v>
      </c>
      <c r="E142" s="8" t="s">
        <v>121</v>
      </c>
      <c r="F142" s="60"/>
      <c r="G142" s="61"/>
      <c r="H142" s="61"/>
      <c r="I142" s="61"/>
    </row>
    <row r="143" spans="1:85" ht="14.25">
      <c r="A143" s="2"/>
      <c r="B143" s="2" t="s">
        <v>134</v>
      </c>
      <c r="C143" s="7">
        <v>70</v>
      </c>
      <c r="D143" s="42" t="s">
        <v>112</v>
      </c>
      <c r="E143" s="7"/>
      <c r="F143" s="62"/>
      <c r="G143" s="63"/>
      <c r="H143" s="63"/>
    </row>
    <row r="144" spans="1:85" ht="14.25">
      <c r="A144" s="2"/>
      <c r="B144" s="2" t="s">
        <v>135</v>
      </c>
      <c r="C144" s="7">
        <v>128</v>
      </c>
      <c r="D144" s="42" t="s">
        <v>112</v>
      </c>
      <c r="E144" s="7"/>
      <c r="F144" s="62"/>
      <c r="G144" s="63"/>
      <c r="H144" s="63"/>
    </row>
    <row r="145" spans="1:9" ht="14.25">
      <c r="A145" s="2"/>
      <c r="B145" s="2" t="s">
        <v>136</v>
      </c>
      <c r="C145" s="7">
        <v>67</v>
      </c>
      <c r="D145" s="42" t="s">
        <v>112</v>
      </c>
      <c r="E145" s="7"/>
      <c r="F145" s="62"/>
      <c r="G145" s="63"/>
      <c r="H145" s="63"/>
    </row>
    <row r="146" spans="1:9" ht="14.25">
      <c r="A146" s="38"/>
      <c r="B146" s="38"/>
      <c r="C146" s="31"/>
      <c r="D146" s="31"/>
      <c r="E146" s="31"/>
      <c r="F146" s="62"/>
      <c r="G146" s="63"/>
      <c r="H146" s="63"/>
      <c r="I146" s="63"/>
    </row>
  </sheetData>
  <protectedRanges>
    <protectedRange sqref="C4:D11" name="Range7_7"/>
    <protectedRange sqref="E4:E11" name="Range3_6"/>
    <protectedRange sqref="C16:D18" name="Range7_7_1"/>
    <protectedRange sqref="E16:E18" name="Range5_6"/>
    <protectedRange sqref="C22:D24 C26:D30 E22:E32" name="Range7_7_2"/>
    <protectedRange sqref="E80 E72:E73 E101 E36:E54" name="Range9_7"/>
    <protectedRange sqref="C80:D80 C72:D73 C101:D101 C36:D54" name="Range7_7_3"/>
    <protectedRange sqref="E58:E68" name="Range11_7"/>
    <protectedRange sqref="C58:D60 C62:D68" name="Range7_7_4"/>
    <protectedRange sqref="C61:D61" name="Range10_7"/>
    <protectedRange sqref="E83:E87" name="Range13_6"/>
    <protectedRange sqref="C85:D87" name="Range7_7_5"/>
    <protectedRange sqref="C83:D84" name="Range12_7"/>
    <protectedRange password="8E55" sqref="E81" name="Range1_7_1_4"/>
    <protectedRange sqref="E12" name="Range15_7"/>
    <protectedRange sqref="C91:D91" name="Range7_7_6"/>
    <protectedRange sqref="C12" name="Range14_7"/>
    <protectedRange password="8E55" sqref="E89" name="Range1_7_1_5"/>
    <protectedRange sqref="E94:E100" name="Range17_7"/>
    <protectedRange sqref="E105:E106" name="Range19_7"/>
    <protectedRange sqref="C105:D108" name="Range7_7_7"/>
    <protectedRange sqref="C133:D133" name="Range7_7_8"/>
  </protectedRanges>
  <mergeCells count="21">
    <mergeCell ref="B56:I56"/>
    <mergeCell ref="B81:I81"/>
    <mergeCell ref="B89:I89"/>
    <mergeCell ref="B92:I92"/>
    <mergeCell ref="B103:I103"/>
    <mergeCell ref="B70:I70"/>
    <mergeCell ref="B78:I78"/>
    <mergeCell ref="C1:I1"/>
    <mergeCell ref="B2:I2"/>
    <mergeCell ref="B14:I14"/>
    <mergeCell ref="B20:I20"/>
    <mergeCell ref="B34:I34"/>
    <mergeCell ref="A1:B1"/>
    <mergeCell ref="B141:I141"/>
    <mergeCell ref="B131:I131"/>
    <mergeCell ref="B135:I135"/>
    <mergeCell ref="B74:I74"/>
    <mergeCell ref="A112:B112"/>
    <mergeCell ref="A123:B123"/>
    <mergeCell ref="B110:I110"/>
    <mergeCell ref="D114:D122"/>
  </mergeCells>
  <printOptions horizontalCentered="1"/>
  <pageMargins left="0.25" right="0.25" top="0.75" bottom="0.75" header="0.3" footer="0.3"/>
  <pageSetup scale="73" orientation="portrait" verticalDpi="0" r:id="rId1"/>
  <headerFooter>
    <oddHeader xml:space="preserve">&amp;CGSS08062-LAWN_CUTTING
Addendum #24
</oddHeader>
    <oddFooter>&amp;C&amp;P&amp;REffective: June 26, 2012</oddFooter>
  </headerFooter>
  <rowBreaks count="5" manualBreakCount="5">
    <brk id="19" max="16383" man="1"/>
    <brk id="33" max="16383" man="1"/>
    <brk id="55" max="16383" man="1"/>
    <brk id="80" max="16383" man="1"/>
    <brk id="1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Consolidated List</vt:lpstr>
      <vt:lpstr>'Consolidated List'!Print_Area</vt:lpstr>
      <vt:lpstr>'Consolidated List'!Print_Titles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katherine.weston</dc:creator>
  <cp:lastModifiedBy>courtney.mccarty</cp:lastModifiedBy>
  <cp:lastPrinted>2011-11-17T16:01:08Z</cp:lastPrinted>
  <dcterms:created xsi:type="dcterms:W3CDTF">2008-02-07T19:39:33Z</dcterms:created>
  <dcterms:modified xsi:type="dcterms:W3CDTF">2012-06-26T13:51:54Z</dcterms:modified>
</cp:coreProperties>
</file>