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OFF22 NESCA - FURNITURE" sheetId="1" r:id="rId1"/>
  </sheets>
  <definedNames/>
  <calcPr fullCalcOnLoad="1"/>
</workbook>
</file>

<file path=xl/sharedStrings.xml><?xml version="1.0" encoding="utf-8"?>
<sst xmlns="http://schemas.openxmlformats.org/spreadsheetml/2006/main" count="485" uniqueCount="429">
  <si>
    <t>TOTAL COST OF OWNERSHIP EXCLUDING SUPPLIES (TCO)</t>
  </si>
  <si>
    <t>MANUFACTURER BRAND NAME_Neopost Inc_______Neopost______________________</t>
  </si>
  <si>
    <t xml:space="preserve">508 ADA COMPLIANT: </t>
  </si>
  <si>
    <t>YES___X___</t>
  </si>
  <si>
    <t xml:space="preserve">NO____ </t>
  </si>
  <si>
    <t>OFF</t>
  </si>
  <si>
    <t>________n/a________Dated Catalog Mailroom Furniture  (Upload with Bid Submission)</t>
  </si>
  <si>
    <t xml:space="preserve">ENERGY STAR COMPLIANT:  </t>
  </si>
  <si>
    <t>________May 2008_________Dated Catalog Equipment Supplies  (Upload with Bid Submission)</t>
  </si>
  <si>
    <t>EQUIPMENT MODEL #</t>
  </si>
  <si>
    <t>METER HEAD MODEL #</t>
  </si>
  <si>
    <t>MONTHLY RATED VOLUME (Insert proper monthly volume based upon drop down options)</t>
  </si>
  <si>
    <t>MINIMUM WARRANTY PERIOD (MONTHS)</t>
  </si>
  <si>
    <t>ADDITIONAL EXTENDED WARRANTY PERIOD (MONTHS)</t>
  </si>
  <si>
    <t>STANDARD CONFIGURATION INCLUDED IN BASE COSTS</t>
  </si>
  <si>
    <t>SUGGESTED RETAIL PRICE (SRP)</t>
  </si>
  <si>
    <t>DISCOUNT %</t>
  </si>
  <si>
    <t>PURCHASE</t>
  </si>
  <si>
    <t>36 MONTH FAIR MARKET VALUE (FMV)</t>
  </si>
  <si>
    <t>48 MONTH FAIR MARKET VALUE (FMV)</t>
  </si>
  <si>
    <t>60 MONTH FAIR MARKET VALUE (FMV)</t>
  </si>
  <si>
    <t>6 MONTH NON-RENEWABLE RENTAL PAYMENT</t>
  </si>
  <si>
    <t>METER HEAD 12-MONTH LEASE ONLY.</t>
  </si>
  <si>
    <t>LEASE RATE FACTOR</t>
  </si>
  <si>
    <t>METER HEAD LEASE RATE FACTOR</t>
  </si>
  <si>
    <t xml:space="preserve">Base Equipment Costs </t>
  </si>
  <si>
    <t>Meter Head Lease</t>
  </si>
  <si>
    <t xml:space="preserve">STANDARD CONFIGURED EQUIPMENT COST PURCHASE AND MONTHLY LEASE </t>
  </si>
  <si>
    <t>STANDARD CONFIGURED EQUIPMENT COST PURCHASED OR LEASED  PER MONTHLY VOLUME</t>
  </si>
  <si>
    <t>OPTIONAL FEATURES/ACCESSORIES DESCRIPTION</t>
  </si>
  <si>
    <t>ACCESSORY PART NUMBER #</t>
  </si>
  <si>
    <t>ACCESSORY YEARLY  SERVICE COSTS</t>
  </si>
  <si>
    <t>List all Optional Features/Accessories excluding all items included in the base equipment costs.</t>
  </si>
  <si>
    <t>63" Adjustable Height Cabinet for Document Systems (63x18x24-36"h)</t>
  </si>
  <si>
    <t>DS-CAB63</t>
  </si>
  <si>
    <t>30" Adjustable Height Cabinet for Document Systems (30x18x24-36"h)</t>
  </si>
  <si>
    <t>DS-CAB30</t>
  </si>
  <si>
    <t>63" Adjustable Height Cabinet for Mailing Machines (63x18x24-34"h)</t>
  </si>
  <si>
    <t>MM-CAB63</t>
  </si>
  <si>
    <t>30" Adjustable Height Cabinet for Mailing Machines (30x18x24-34"h)</t>
  </si>
  <si>
    <t>MM-CAB30</t>
  </si>
  <si>
    <t>Custom Cabinet 68w x 24d x 24-36h</t>
  </si>
  <si>
    <t>CAB6824</t>
  </si>
  <si>
    <t>Custom Cabinet 30w x 24d x 24-36h</t>
  </si>
  <si>
    <t>CAB3024</t>
  </si>
  <si>
    <t>Modular Table, 68 x 33 x 29-36"h - Folkstone Grey</t>
  </si>
  <si>
    <t>MT6833</t>
  </si>
  <si>
    <t>68" Modular Table w/ Lower Shelf - Folkstone Grey</t>
  </si>
  <si>
    <t>MTSS6833</t>
  </si>
  <si>
    <t>68" Modular Table w/ Lower Shelf &amp; Doors - Folkstone Grey</t>
  </si>
  <si>
    <t>MTSD6833</t>
  </si>
  <si>
    <t>68" Modular Table w/Splasher Assembly - Folkstone Grey</t>
  </si>
  <si>
    <t>MTSP6833</t>
  </si>
  <si>
    <t>MST6833</t>
  </si>
  <si>
    <t>Riser, 68 x 15 x 6"h - Folkstone Grey</t>
  </si>
  <si>
    <t>MR68156</t>
  </si>
  <si>
    <t>Riser, 68 x 15 x 13"h - Folkstone Grey</t>
  </si>
  <si>
    <t>MR681513</t>
  </si>
  <si>
    <t>Riser, 68 x 15 x 22"h - Folkstone Grey</t>
  </si>
  <si>
    <t>MR681522</t>
  </si>
  <si>
    <t>Thru Riser, 68 x 15 x 6"h - Folkstone Grey</t>
  </si>
  <si>
    <t>TR68156</t>
  </si>
  <si>
    <t>Thru Riser, 68 x 15 x 13"h - Folkstone Grey</t>
  </si>
  <si>
    <t>TR681513</t>
  </si>
  <si>
    <t>25-Bin Sorter w/20 (MSH1513) shelves - Folkstone Grey</t>
  </si>
  <si>
    <t>SP6815-25</t>
  </si>
  <si>
    <t>30-Bin Sorter w/24 (MSH1511) Shelves - Folkstone Grey</t>
  </si>
  <si>
    <t>CS681530</t>
  </si>
  <si>
    <t>30-Bin Thru Sorter w/24 (MTSH1511) Shelves - Folkstone Grey</t>
  </si>
  <si>
    <t>CT681530</t>
  </si>
  <si>
    <t>Vertical Sorter w/15 (MVD15) Dividers - Folkstone Grey</t>
  </si>
  <si>
    <t>CVS6815</t>
  </si>
  <si>
    <t>Modular Table, 45-1/2 x 33 x 29-36"h - Folkstone Grey</t>
  </si>
  <si>
    <t>MT4533</t>
  </si>
  <si>
    <t>45-1/2" Modular Table w/ Lower Shelf - Folkstone Grey</t>
  </si>
  <si>
    <t>MTSS4533</t>
  </si>
  <si>
    <t>45-1/2" Modular Table w/ Lower Shelf &amp; Doors - Folkstone Grey</t>
  </si>
  <si>
    <t>MTSD4533</t>
  </si>
  <si>
    <t>45-1/2" Modular Table w/ Splasher Assembly - Folkstone Grey</t>
  </si>
  <si>
    <t>MTSP4533</t>
  </si>
  <si>
    <t>MST4533</t>
  </si>
  <si>
    <t>Riser, 45-1/2 x 15 x 6"h - Folkstone Grey</t>
  </si>
  <si>
    <t>MR45156</t>
  </si>
  <si>
    <t>Riser, 45-1/2 x 15 x 13"h - Folkstone Grey</t>
  </si>
  <si>
    <t>MR451513</t>
  </si>
  <si>
    <t>Riser, 45-1/2 x 15 x 22"h - Folkstone Grey</t>
  </si>
  <si>
    <t>MR451522</t>
  </si>
  <si>
    <t>Thru Riser, 45-1/2 x 15 x 6"h - Folkstone Grey</t>
  </si>
  <si>
    <t>TR45156</t>
  </si>
  <si>
    <t>Thru Riser, 45-1/2 x 15 x 13"h - Folkstone Grey</t>
  </si>
  <si>
    <t>TR451513</t>
  </si>
  <si>
    <t>Thru Riser, 45-1/2 x 15 x 22"h - Folkstone Grey</t>
  </si>
  <si>
    <t>TR451522</t>
  </si>
  <si>
    <t>20-bin Sorter w/16 (MSH1511) Shelves - Folkstone Grey</t>
  </si>
  <si>
    <t>CS451520</t>
  </si>
  <si>
    <t>20-bin Thru Sorter w/16 (MTSH1511) Shelves - Folkstone Grey</t>
  </si>
  <si>
    <t>CT451520</t>
  </si>
  <si>
    <t>Vertical Sorter w/10 (MVD15) Dividers - Folkstone Grey</t>
  </si>
  <si>
    <t>CVS4515</t>
  </si>
  <si>
    <t>Modular Table, 33 x 33 x 29-36"h - Folkstone Grey</t>
  </si>
  <si>
    <t>MT3333</t>
  </si>
  <si>
    <t>Modular 33" Table with Shelf - Folkstone Grey</t>
  </si>
  <si>
    <t>MTSS3333</t>
  </si>
  <si>
    <t>Modular 33" Table with Shelf &amp; Doors - Folkstone Grey</t>
  </si>
  <si>
    <t>MTSD3333</t>
  </si>
  <si>
    <t>Modular 33" Table with Splasher Assembly - Folkstone Grey</t>
  </si>
  <si>
    <t>MTSP3333</t>
  </si>
  <si>
    <t>MST3333</t>
  </si>
  <si>
    <t>Corner Riser, 22-5/8 x 15 x 6"h - Folkstone Grey</t>
  </si>
  <si>
    <t>MR22156</t>
  </si>
  <si>
    <t>Corner Riser, 22-5/8 x 15 x 13"h - Folkstone Grey</t>
  </si>
  <si>
    <t>MR221513</t>
  </si>
  <si>
    <t>Corner Riser, 22-5/8 x 15 x 22"h - Folkstone Grey</t>
  </si>
  <si>
    <t>MR221522</t>
  </si>
  <si>
    <t>10-Bin Corner Sorter w/8 (MSH1511) shelves - Folkstone Grey</t>
  </si>
  <si>
    <t>CS221510</t>
  </si>
  <si>
    <t>Vertical Sorter w/5 (MVD15) Dividers - Folkstone Grey</t>
  </si>
  <si>
    <t>CVS2215</t>
  </si>
  <si>
    <t>Mailrm Pkg: 68" Table/Shelf/Door, Riser/Sorter/Shelves - Folkstone Gray</t>
  </si>
  <si>
    <t>MTPK6833</t>
  </si>
  <si>
    <t>Mailrm Pkg: 45-1/2" Table/Shelf/Door/Riser/Sorter/Shelves - Folkstone Grey</t>
  </si>
  <si>
    <t>MTPK4533</t>
  </si>
  <si>
    <t>Mailrm Pkg: 33" Table/Shelf/Door/Riser/Sorter/Shelves - Folkstone Grey</t>
  </si>
  <si>
    <t>MTPK3333</t>
  </si>
  <si>
    <t xml:space="preserve">Sorter Shelf - 11-1/8 x 14-3/8" </t>
  </si>
  <si>
    <t>MSH1511</t>
  </si>
  <si>
    <t>Sorter Shelf 13-3/8" x 14-3/8"d - Folkstone Grey</t>
  </si>
  <si>
    <t>MSH1513</t>
  </si>
  <si>
    <t>Thru Sorter Shelf - 11-1/8 x 14-3/8"</t>
  </si>
  <si>
    <t>MTSH1511</t>
  </si>
  <si>
    <t>Vertical Divider - 14-1/2 x 14-7/8"</t>
  </si>
  <si>
    <t>MVD15</t>
  </si>
  <si>
    <t>Vertical/Horizontal Post - 14-1/2 x 14-7/8"</t>
  </si>
  <si>
    <t>MVHP15</t>
  </si>
  <si>
    <t xml:space="preserve">Shelf Divider - 12-1/2 x 2-1/2" </t>
  </si>
  <si>
    <t>MSD2</t>
  </si>
  <si>
    <t>Shelf Divider - 12-1/2 x 4-3/8"</t>
  </si>
  <si>
    <t>MSD4</t>
  </si>
  <si>
    <t>Lower Shelf for 33" Modular Table - Folkstone Grey</t>
  </si>
  <si>
    <t>MSS3333</t>
  </si>
  <si>
    <t>Lower Shelf for 45-1/2" Modular Table - Folkstone Grey</t>
  </si>
  <si>
    <t>MSS4533</t>
  </si>
  <si>
    <t>Lower Shelf for 68" Modular Table - Folkstone Grey</t>
  </si>
  <si>
    <t>MSS6833</t>
  </si>
  <si>
    <t>Doors for 33" Modular Table - Folkstone Grey</t>
  </si>
  <si>
    <t>MSD3333</t>
  </si>
  <si>
    <t>Doors for 45-1/2" Modular Table - Folkstone Grey</t>
  </si>
  <si>
    <t>MSD4533</t>
  </si>
  <si>
    <t>Doors for 68" Modular Table - Folkstone Grey</t>
  </si>
  <si>
    <t>MSD6833</t>
  </si>
  <si>
    <t>File Cabinet for Modular Table - incl. lockable drawer &amp; mounting bracket</t>
  </si>
  <si>
    <t>MP22</t>
  </si>
  <si>
    <t>Casters for Modular Tables</t>
  </si>
  <si>
    <t>MTC-3</t>
  </si>
  <si>
    <t xml:space="preserve">Plexiglass Display Visor for 22-5/8" sorter </t>
  </si>
  <si>
    <t>MPDV22</t>
  </si>
  <si>
    <t>Plexiglass Display Visor for 45-1/2" sorter</t>
  </si>
  <si>
    <t>MPDV45</t>
  </si>
  <si>
    <t xml:space="preserve">Plexiglass Display Visor for 68" sorter </t>
  </si>
  <si>
    <t>MPDV68</t>
  </si>
  <si>
    <t>Table Top Sorter Retaining Brackets (2) - use when sorter sits directly on table</t>
  </si>
  <si>
    <t>MTSB15</t>
  </si>
  <si>
    <t>10-Pack of Label Holders w/White Inserts - 8"x1/2"</t>
  </si>
  <si>
    <t>LH810</t>
  </si>
  <si>
    <t>10 Pack of Label Holders w/White Inserts - 4"x1/2"</t>
  </si>
  <si>
    <t>LH410</t>
  </si>
  <si>
    <t>33" Splasher Assembly - Folkstone Grey</t>
  </si>
  <si>
    <t>MSP3333</t>
  </si>
  <si>
    <t>45-1/2" Splasher Assembly - Folkstone Grey</t>
  </si>
  <si>
    <t>MSP4533</t>
  </si>
  <si>
    <t>68" Splasher Assembly - Folkstone Grey</t>
  </si>
  <si>
    <t>MSP6833</t>
  </si>
  <si>
    <t>Material Parts Dated Catalog</t>
  </si>
  <si>
    <t>Material Parts  % Off  Dated Catalog</t>
  </si>
  <si>
    <t xml:space="preserve"> Response Time Yearly Costs </t>
  </si>
  <si>
    <t>Plan A: Yearly "4 Hour Response" Plan Normal Business Hours</t>
  </si>
  <si>
    <t>Plan A: Yearly "8 Hour Response" Plan Normal Business Hours</t>
  </si>
  <si>
    <t>Plan A: Yearly "12 Hour Response" Plan Normal Business Hours</t>
  </si>
  <si>
    <t>Plan A: Yearly "24 Hour Response" Plan Normal Business Hours</t>
  </si>
  <si>
    <t>Plan B: "4 Hour"Time and Material Discount and Hourly Rate, Normal Business Hours</t>
  </si>
  <si>
    <t>Plan B:  "8 Hour" Time and Material Discount and Hourly Rate, Normal Business Hours</t>
  </si>
  <si>
    <t>Plan B: "12 Hour" Time and Material Discount and Hourly Rate, Normal Business Hours</t>
  </si>
  <si>
    <t>Plan B: "24 Hour" Time and Material Discount and Hourly Rate, Normal Business Hours</t>
  </si>
  <si>
    <t>Optional Additional Service Costs (Excluding those Listed above)</t>
  </si>
  <si>
    <t>Time and Material Discount and Hourly Rate, Weekend Business Hours</t>
  </si>
  <si>
    <t>Time and Material Discount and Hourly Rate, Holiday Business Hours</t>
  </si>
  <si>
    <t>Time and Material Discount and Hourly Rate, 24x7 Business Hours</t>
  </si>
  <si>
    <t>Time and Material Discount and Hourly Rate, 2 Hour Emergency Response Normal Business Hours</t>
  </si>
  <si>
    <t>Additional Service Costs (Excluding those Listed above)</t>
  </si>
  <si>
    <t>FREE YEARLY AND TIME AND MATERIAL MAINTENANCE VALUE ANALYSIS</t>
  </si>
  <si>
    <t xml:space="preserve"> 4-Hour Response</t>
  </si>
  <si>
    <t xml:space="preserve"> 8-Hour Response</t>
  </si>
  <si>
    <t xml:space="preserve"> 12-Hour Response</t>
  </si>
  <si>
    <t xml:space="preserve"> 24-Hour Response</t>
  </si>
  <si>
    <t># OF ADDITIONAL MONTHS OF FREE MAINTENANCE</t>
  </si>
  <si>
    <t>RATED VOLUME IN FREE MAINT PERIOD</t>
  </si>
  <si>
    <t xml:space="preserve"> YEARLY, MAINTENANCE COST </t>
  </si>
  <si>
    <t>FREE YEARLY MAINTENANCE TOTAL VALUE</t>
  </si>
  <si>
    <t>TIME &amp; MATERIAL, MAINTENANCE COST</t>
  </si>
  <si>
    <t xml:space="preserve">FREE TIME &amp; MATERIAL MAINTENANCE TOTAL VALUE </t>
  </si>
  <si>
    <t>SUPPLY DESCRIPTION</t>
  </si>
  <si>
    <t>MFG. BRAND</t>
  </si>
  <si>
    <t>PART NUMBER</t>
  </si>
  <si>
    <t>YIELD PER INK CARTRIDGE</t>
  </si>
  <si>
    <t>MSRP</t>
  </si>
  <si>
    <t>% PERCENTAGE DISCOUNT</t>
  </si>
  <si>
    <t>NET COST/EACH</t>
  </si>
  <si>
    <t>IS 3&amp;4 Series Ink cartridge</t>
  </si>
  <si>
    <t>Neopost</t>
  </si>
  <si>
    <t>ISINK34</t>
  </si>
  <si>
    <t>Double Labels - 150 sheets, 2 Labels/sheet</t>
  </si>
  <si>
    <t>Pinwheel Labels 50 sheets, 4 Labels/sheet</t>
  </si>
  <si>
    <t>Thermal Labels 1300 Labels/roll label size 2-7/16" x 1-1/8"</t>
  </si>
  <si>
    <t>7457166-01</t>
  </si>
  <si>
    <t>Thermal Labels (6 pack) 734 Labels/roll Label size 2-1/2" X 2"</t>
  </si>
  <si>
    <t>7465068-01</t>
  </si>
  <si>
    <t>Thermal Labels 590 Labels/roll 4 rolls/case label size 4" x 2 1/2"</t>
  </si>
  <si>
    <t>7465288-01</t>
  </si>
  <si>
    <t>Thermal Labels 250 Labels/roll 4 rolls/case label size 4" x 2 1/2"</t>
  </si>
  <si>
    <t>7465288-03</t>
  </si>
  <si>
    <t>Thermal Labels-IR (6 pack) 300 Labels/roll 24 rolls/case Label size 4 1/4" x 5"</t>
  </si>
  <si>
    <t>7465068-05</t>
  </si>
  <si>
    <t>Thermal Labels 910 Labels/roll, 4 rolls/case Label size 4 1/4" x 6"</t>
  </si>
  <si>
    <t>7465289-03</t>
  </si>
  <si>
    <t>Thermal labels -IR 780 Labels/roll label size 4 1/4" x 6 1/2"</t>
  </si>
  <si>
    <t>7465289-06</t>
  </si>
  <si>
    <t>Thermal Labels 784 Labels/roll Label size 4 1/4" x 6 1/2"</t>
  </si>
  <si>
    <t>7456028-03</t>
  </si>
  <si>
    <t>Thermal Labels 2,130 Labels/roll 4 rolls/case label size 4 1/5" x 2 1/2"</t>
  </si>
  <si>
    <t>7465289-01</t>
  </si>
  <si>
    <t>Thermal Labels IR 2133 Labels/roll label size 4 1/4" x 2 1/2"</t>
  </si>
  <si>
    <t>7456028-07</t>
  </si>
  <si>
    <t>Thermal Labels IR 1,092 Labels/roll label size 4 1/4" x 2 1/2"</t>
  </si>
  <si>
    <t>7465028-08</t>
  </si>
  <si>
    <t>self adhesive Labels 200/box label size 4" x 1 1/2a"</t>
  </si>
  <si>
    <t>7459316-25</t>
  </si>
  <si>
    <t>self adhesive Labels 3000/box labels size 5" x 2 15/16"</t>
  </si>
  <si>
    <t>7459549-30</t>
  </si>
  <si>
    <t>Dust a way, 10 oz. Can</t>
  </si>
  <si>
    <t>Hand cleaning pads 50 per jar</t>
  </si>
  <si>
    <t>Lint free cloths 50 per pack</t>
  </si>
  <si>
    <t>Cleaning pen</t>
  </si>
  <si>
    <t>4122419l</t>
  </si>
  <si>
    <t>Computer care kit</t>
  </si>
  <si>
    <t>Sure seal, gallon</t>
  </si>
  <si>
    <t>Inkjet cartridge-black</t>
  </si>
  <si>
    <t>8100096D</t>
  </si>
  <si>
    <t>Inkjet cartridge-tri color</t>
  </si>
  <si>
    <t>8100097E</t>
  </si>
  <si>
    <t>Desk jet printer- black</t>
  </si>
  <si>
    <t>8100005E</t>
  </si>
  <si>
    <t>desk jet printer- color</t>
  </si>
  <si>
    <t>8100006F</t>
  </si>
  <si>
    <t>Ink Cartridge- black</t>
  </si>
  <si>
    <t>8100036M</t>
  </si>
  <si>
    <t>High capacity ink cartridge- black</t>
  </si>
  <si>
    <t>8100098C</t>
  </si>
  <si>
    <t>Color multi pack ink cartidges</t>
  </si>
  <si>
    <t>8100099D</t>
  </si>
  <si>
    <t>Black ink jet cartridge</t>
  </si>
  <si>
    <t>8100159S</t>
  </si>
  <si>
    <t>Color multi pack ink cartridge</t>
  </si>
  <si>
    <t>8100160T</t>
  </si>
  <si>
    <t>E-Services Starter kit (includes 200 E-Delivery Confirmation Labels, 200 E-Signature Confirmation labels and 200 E-Certified Labels</t>
  </si>
  <si>
    <t>ECONF - SUPPLY-PACK</t>
  </si>
  <si>
    <t>E - Certified Labels for use with E-Services (50 labels per order)</t>
  </si>
  <si>
    <t>8100087Q</t>
  </si>
  <si>
    <t>E - Signature Confirmation Labels for use with E-Services (50 labels per order)</t>
  </si>
  <si>
    <t>8100088R</t>
  </si>
  <si>
    <t>E – Delivery Confirmation Labels for use with E-Services (50 labels per order)</t>
  </si>
  <si>
    <t>8100086P</t>
  </si>
  <si>
    <t>OFF22 Postage and Mail Handling Equipment, Supplies and Services Cost Sheet 
 CATEGORY 1
ATTACHMENT 1</t>
  </si>
  <si>
    <t>COST ANALYSIS</t>
  </si>
  <si>
    <t>36 MO FMV</t>
  </si>
  <si>
    <t>48MO FMV</t>
  </si>
  <si>
    <t>60MO FMV</t>
  </si>
  <si>
    <t>6MO RENTAL</t>
  </si>
  <si>
    <t>STANDARD CONFIGURED EQUIPMENT COST</t>
  </si>
  <si>
    <t>MAINTENANCE COST (Yearly  4-Hour Response)</t>
  </si>
  <si>
    <t>MAINTENANCE COST (Yearly 8-Hour Response)</t>
  </si>
  <si>
    <t>MAINTENANCE COST (Yearly  12-Hour Response)</t>
  </si>
  <si>
    <t>MAINTENANCE COST (Yearly 24-Hour Response)</t>
  </si>
  <si>
    <t>MAINTENANCE COST (Time &amp; Material 4-Hour Response)</t>
  </si>
  <si>
    <t>MAINTENANCE COST (Time &amp; Material 8-Hour Response)</t>
  </si>
  <si>
    <t>MAINTENANCE COST (Time &amp; Material 12-Hour Response)</t>
  </si>
  <si>
    <t>MAINTENANCE COST (Time &amp; Material 24-Hour Response)</t>
  </si>
  <si>
    <t>TOTAL COST (Yearly 4-Hour Response) Excluding Supplies</t>
  </si>
  <si>
    <t>TOTAL COST (Yearly 8-Hour Response) Excluding Supplies</t>
  </si>
  <si>
    <t>TOTAL COST (Yearly 12-Hour Response) Excluding Supplies</t>
  </si>
  <si>
    <t>TOTAL COST (Yearly 24-Hour Response) Excluding Supplies</t>
  </si>
  <si>
    <t>TOTAL COST (TIME &amp; MATERIAL 4-Hour Response) Excluding Supplies</t>
  </si>
  <si>
    <t>TOTAL COST (TIME &amp; MATERIAL 8-Hour Response) Excluding Supplies</t>
  </si>
  <si>
    <t>TOTAL COST (TIME &amp; MATERIAL 12-Hour Response) Excluding Supplies</t>
  </si>
  <si>
    <t>TOTAL COST (TIME &amp; MATERIAL 24-Hour Response) Excluding Supplies</t>
  </si>
  <si>
    <t>TOTAL COST AT END OF LEASE OR RENTAL TERM (Yearly 4-Hour Response) Excluding Supplies</t>
  </si>
  <si>
    <t>TOTAL COST AT END OF LEASE OR RENTAL TERM (Yearly 8-Hour Response) Excluding Supplies</t>
  </si>
  <si>
    <t>TOTAL COST AT END OF LEASE OR RENTAL TERM (Yearly 12-Hour Response) Excluding Supplies</t>
  </si>
  <si>
    <t>TOTAL COST AT END OF LEASE OR RENTAL TERM (Yearly 24-Hour Response) Excluding Supplies</t>
  </si>
  <si>
    <t>TOTAL COST AT END OF LEASE OR RENTAL TERM (Time &amp; Material 4-Hour Response) Excluding Supplies</t>
  </si>
  <si>
    <t>TOTAL COST AT END OF LEASE OR RENTAL TERM (Time &amp; Material 8-Hour Response) Excluding Supplies</t>
  </si>
  <si>
    <t>TOTAL COST AT END OF LEASE OR RENTAL TERM (Time &amp; Material 12-Hour Response) Excluding Supplies</t>
  </si>
  <si>
    <t>TOTAL COST AT END OF LEASE OR RENTAL TERM (Time &amp; Material 24-Hour Response) Excluding Supplies</t>
  </si>
  <si>
    <t>FREE MAINTENANCE VALUE- 4 Hour Response Yearly</t>
  </si>
  <si>
    <t>FREE MAINTENANCE VALUE- 8 Hour Response Yearly</t>
  </si>
  <si>
    <t>FREE MAINTENANCE VALUE- 12 Hour Response Yearly</t>
  </si>
  <si>
    <t>FREE MAINTENANCE VALUE- 24 Hour Response Yearly</t>
  </si>
  <si>
    <t xml:space="preserve">FREE MAINTENANCE VALUE-Time &amp; Material 4-Hour response </t>
  </si>
  <si>
    <t xml:space="preserve">FREE MAINTENANCE VALUE-Time &amp; Material 8-Hour response </t>
  </si>
  <si>
    <t xml:space="preserve">FREE MAINTENANCE VALUE-Time &amp; Material 12-Hour response </t>
  </si>
  <si>
    <t xml:space="preserve">FREE MAINTENANCE VALUE-Time &amp; Material 24-Hour response </t>
  </si>
  <si>
    <t>NET TOTAL COST OF OWNERSHIP (Yearly 4-Hour Response) Excluding Supplies</t>
  </si>
  <si>
    <t>NET TOTAL COST OF OWNERSHIP (Yearly 8-Hour Response) Excluding Supplies</t>
  </si>
  <si>
    <t>NET TOTAL COST OF OWNERSHIP (Yearly 12-Hour Response) Excluding Supplies</t>
  </si>
  <si>
    <t>NET TOTAL COST OF OWNERSHIP (Yearly 24-Hour Response) Excluding Supplies</t>
  </si>
  <si>
    <t>NET TOTAL COST OF OWNERSHIP (Time &amp; Material 4-Hour Response) Excluding Supplies</t>
  </si>
  <si>
    <t>NET TOTAL COST OF OWNERSHIP (Time &amp; Material 8-Hour Response) Excluding Supplies</t>
  </si>
  <si>
    <t>NET TOTAL COST OF OWNERSHIP (Time &amp; Material 12-Hour Response) Excluding Supplies</t>
  </si>
  <si>
    <t>NET TOTAL COST OF OWNERSHIP (Time &amp; Material 24-Hour Response) Excluding Supplies</t>
  </si>
  <si>
    <t>NET TOTAL COST (Yearly 4-Hour Response) Excluding Supplies</t>
  </si>
  <si>
    <t>NET TOTAL COST (Yearly 8-Hour Response) Excluding Supplies</t>
  </si>
  <si>
    <t>NET TOTAL COST (Yearly 12-Hour Response) Excluding Supplies</t>
  </si>
  <si>
    <t>NET TOTAL COST (Yearly 24-Hour Response) Excluding Supplies</t>
  </si>
  <si>
    <t>NET TOTAL COST (Time &amp; Material 4-Hour Response) Excluding Supplies</t>
  </si>
  <si>
    <t>NET TOTAL COST (Time &amp; Material 8-Hour Response) Excluding Supplies</t>
  </si>
  <si>
    <t>NET TOTAL COST (Time &amp; Material 12-Hour Response) Excluding Supplies</t>
  </si>
  <si>
    <t>NET TOTAL COST (Time &amp; Material 24-Hour Response) Excluding Supplies</t>
  </si>
  <si>
    <r>
      <t xml:space="preserve">CONTRACTOR NAME  </t>
    </r>
    <r>
      <rPr>
        <sz val="9.5"/>
        <rFont val="Arial"/>
        <family val="2"/>
      </rPr>
      <t>_____</t>
    </r>
    <r>
      <rPr>
        <b/>
        <sz val="9.5"/>
        <rFont val="Arial"/>
        <family val="2"/>
      </rPr>
      <t>Neopost_</t>
    </r>
    <r>
      <rPr>
        <sz val="9.5"/>
        <rFont val="Arial"/>
        <family val="2"/>
      </rPr>
      <t>____________________________________</t>
    </r>
  </si>
  <si>
    <r>
      <t>Standard Table, 68 x 33 x 29"h (</t>
    </r>
    <r>
      <rPr>
        <b/>
        <i/>
        <sz val="8"/>
        <rFont val="Arial"/>
        <family val="2"/>
      </rPr>
      <t>not adjustable</t>
    </r>
    <r>
      <rPr>
        <b/>
        <sz val="8"/>
        <rFont val="Arial"/>
        <family val="2"/>
      </rPr>
      <t>) - Folkstone Grey</t>
    </r>
  </si>
  <si>
    <r>
      <t>Standard Table, 45-1/2 x 33 x 29"h (</t>
    </r>
    <r>
      <rPr>
        <b/>
        <i/>
        <sz val="8"/>
        <rFont val="Arial"/>
        <family val="2"/>
      </rPr>
      <t>not adjustable</t>
    </r>
    <r>
      <rPr>
        <b/>
        <sz val="8"/>
        <rFont val="Arial"/>
        <family val="2"/>
      </rPr>
      <t>) - Folkstone Grey</t>
    </r>
  </si>
  <si>
    <r>
      <t>Standard Table, 33 x 33 x 29"h (</t>
    </r>
    <r>
      <rPr>
        <b/>
        <i/>
        <sz val="8"/>
        <rFont val="Arial"/>
        <family val="2"/>
      </rPr>
      <t>not adjustable</t>
    </r>
    <r>
      <rPr>
        <b/>
        <sz val="8"/>
        <rFont val="Arial"/>
        <family val="2"/>
      </rPr>
      <t>) - Folkstone Grey</t>
    </r>
  </si>
  <si>
    <t>OFF22 Postage and Mail Handling Equipment, Supplies and Services Cost Sheet 
FURNITURE</t>
  </si>
  <si>
    <t>MST3333A</t>
  </si>
  <si>
    <t>MST4533A</t>
  </si>
  <si>
    <t>MST6833A</t>
  </si>
  <si>
    <t>MT3333A</t>
  </si>
  <si>
    <t>MT4533A</t>
  </si>
  <si>
    <t>MT6833A</t>
  </si>
  <si>
    <t>MTSS3333A</t>
  </si>
  <si>
    <t>MTSS4533A</t>
  </si>
  <si>
    <t>MTSS6833A</t>
  </si>
  <si>
    <t>MTSD3333A</t>
  </si>
  <si>
    <t>MTSD4533A</t>
  </si>
  <si>
    <t>MTSD6833A</t>
  </si>
  <si>
    <t>MTSP3333A</t>
  </si>
  <si>
    <t>MTSP4533A</t>
  </si>
  <si>
    <t>MTSP6833A</t>
  </si>
  <si>
    <t>MSS3333A</t>
  </si>
  <si>
    <t>MSS4533A</t>
  </si>
  <si>
    <t>MSS6833A</t>
  </si>
  <si>
    <t>MSD3333A</t>
  </si>
  <si>
    <t>MSD4533A</t>
  </si>
  <si>
    <t>MSD6833A</t>
  </si>
  <si>
    <t>MSP3333A</t>
  </si>
  <si>
    <t>MSP4533A</t>
  </si>
  <si>
    <t>MSP6833A</t>
  </si>
  <si>
    <t>MR22156A</t>
  </si>
  <si>
    <t>MR221513A</t>
  </si>
  <si>
    <t>MR221522A</t>
  </si>
  <si>
    <t>MR45156A</t>
  </si>
  <si>
    <t>MR451513A</t>
  </si>
  <si>
    <t>MR451522A</t>
  </si>
  <si>
    <t>MR68156A</t>
  </si>
  <si>
    <t>MR681513A</t>
  </si>
  <si>
    <t>MR681522A</t>
  </si>
  <si>
    <t>CS221510A</t>
  </si>
  <si>
    <t>CS451520A</t>
  </si>
  <si>
    <t>SP6815-25A</t>
  </si>
  <si>
    <t>CS681530A</t>
  </si>
  <si>
    <t>MSH1511A</t>
  </si>
  <si>
    <t>MSH1513A</t>
  </si>
  <si>
    <t>MSD2A</t>
  </si>
  <si>
    <t>MSD4A</t>
  </si>
  <si>
    <t>MTPK3333A</t>
  </si>
  <si>
    <t>MTPK4533A</t>
  </si>
  <si>
    <t>MTPK6833A</t>
  </si>
  <si>
    <t>Standard Table 33w x 33d x 29h not adjustable (Almond Color)</t>
  </si>
  <si>
    <t>Standard Table 45.5w x 33d x 29h not adjustable (Almond Color)</t>
  </si>
  <si>
    <t>Standard Table 68w x 33d x 29h not adjustable (Almond Color)</t>
  </si>
  <si>
    <t>Modular Table 33w x 33d x 29-36h  (Almond Color)</t>
  </si>
  <si>
    <t>Modular Table 45.5w x 33d x 29-36h  (Almond Color)</t>
  </si>
  <si>
    <t>Modular Table 68w x 33d x 29-36h  (Almond Color)</t>
  </si>
  <si>
    <t>Modular 33 in Table with Lower Shelf  (Almond Color)</t>
  </si>
  <si>
    <t>45.5 in Modular Table with Lower Shelf  (Almond Color)</t>
  </si>
  <si>
    <t>68 in Modular Table with Lower Shelf  (Almond Color)</t>
  </si>
  <si>
    <t>Modular 33 in Table with Shelf Doors  (Almond Color)</t>
  </si>
  <si>
    <t>45.5 in Modular Table w/ Lower Shelf Doors  (Almond Color)</t>
  </si>
  <si>
    <t>68 in Modular Table with Lower Shelf Doors (Almond Color)</t>
  </si>
  <si>
    <t>Modular 33 in Table with Splasher Assembly  (Almond Color)</t>
  </si>
  <si>
    <t>45.5 in Modular Table with Splasher Assembly  (Almond Color)</t>
  </si>
  <si>
    <t>68 in Modular Table with Splasher Assembly  (Almond Color)</t>
  </si>
  <si>
    <t>Lower Shelf for 33 in Modular Table  (Almond Color)</t>
  </si>
  <si>
    <t>Lower Shelf for 45.5 in Modular Table  (Almond Color)</t>
  </si>
  <si>
    <t>Lower Shelf for 68 in Modular Table  (Almond Color)</t>
  </si>
  <si>
    <t>Doors for 33 in Modular Table  (Almond Color)</t>
  </si>
  <si>
    <t>Doors for 45.5 in Modular Table  (Almond Color)</t>
  </si>
  <si>
    <t>Doors for 68 in Modular Table  (Almond Color)</t>
  </si>
  <si>
    <t>33 in Splasher Assembly  (Almond Color)</t>
  </si>
  <si>
    <t>45.5 in Splasher Assembly  (Almond Color)</t>
  </si>
  <si>
    <t>68 in Splasher Assembly  (Almond Color)</t>
  </si>
  <si>
    <t>Corner Riser 22.625w x 15d x 6h  (Almond Color)</t>
  </si>
  <si>
    <t>Corner Riser 22.625w x 15d x 13h  (Almond Color)</t>
  </si>
  <si>
    <t>Corner Riser 22.625w x 15d x 22h  (Almond Color)</t>
  </si>
  <si>
    <t>Riser 45.5w x 15d x 6h  (Almond Color)</t>
  </si>
  <si>
    <t>Riser 45.5w x 15d x 13h  (Almond Color)</t>
  </si>
  <si>
    <t>Riser 45.5w x 15d x 22h  (Almond Color)</t>
  </si>
  <si>
    <t>Riser 68w x 15d x 6h  (Almond Color)</t>
  </si>
  <si>
    <t>Riser 68w x 15d x 13h  (Almond Color)</t>
  </si>
  <si>
    <t>Riser 68w x 15d x 22h  (Almond Color)</t>
  </si>
  <si>
    <t>10 Bin Corner Sorter with 8 shelves (Almond Color)</t>
  </si>
  <si>
    <t>20 bin Sorter with 16 shelves  (Almond Color)</t>
  </si>
  <si>
    <t>25 Bin Sorter with 20 shelves  (Almond Color)</t>
  </si>
  <si>
    <t>30 Bin Sorter with 24 shelves  (Almond Color)</t>
  </si>
  <si>
    <t>Sorter Shelf 11.125 x 14.375  (Almond Color)</t>
  </si>
  <si>
    <t>Sorter Shelf 13.375 x 14.375  (Almond Color)</t>
  </si>
  <si>
    <t>Shelf Divider 12.5 x 2.5  (Almond Color)</t>
  </si>
  <si>
    <t>Shelf Divider - 12.5 x 4.375 (Almond Color)</t>
  </si>
  <si>
    <t>33 in Table-Shelf-Door-Riser-Sorter-Shelves  (Almond Color)</t>
  </si>
  <si>
    <t>45.5 in Table-Shelf-Door-Riser-Sorter-Shelves  (Almond Color)</t>
  </si>
  <si>
    <t>68 in Table-Shelf-Door-Riser-Sorter-Shelves  (Almond Color)</t>
  </si>
  <si>
    <t>CABUPBAR</t>
  </si>
  <si>
    <t>CABRAIL</t>
  </si>
  <si>
    <t>CABSCTRAY</t>
  </si>
  <si>
    <t>CABFSMNT</t>
  </si>
  <si>
    <t>CABKBMTRAY</t>
  </si>
  <si>
    <t>Tote Bin Rail attaches between the two Uprights</t>
  </si>
  <si>
    <t xml:space="preserve">Scale Tray 15 x 15 platform </t>
  </si>
  <si>
    <t>Flat Screen Mount with swivel</t>
  </si>
  <si>
    <t>Keyboard Tray with Mousepad swivel bracket and 14in extension arm</t>
  </si>
  <si>
    <t>Upright for 63in Cabinet order two Uprights per cabinet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</si>
</sst>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.0000_)"/>
    <numFmt numFmtId="166" formatCode="0.00000_)"/>
    <numFmt numFmtId="167" formatCode="&quot;$&quot;#,##0.0000_);\(&quot;$&quot;#,##0.0000\)"/>
    <numFmt numFmtId="168" formatCode="&quot;$&quot;#,##0.00"/>
    <numFmt numFmtId="169" formatCode="&quot;$&quot;#,##0.000"/>
    <numFmt numFmtId="170" formatCode="_(&quot;$&quot;* #,##0.0000_);_(&quot;$&quot;* \(#,##0.0000\);_(&quot;$&quot;* &quot;-&quot;????_);_(@_)"/>
    <numFmt numFmtId="171" formatCode="&quot;$&quot;#,##0.0000"/>
    <numFmt numFmtId="172" formatCode="&quot;$&quot;#,##0.0_);\(&quot;$&quot;#,##0.0\)"/>
    <numFmt numFmtId="173" formatCode="&quot;$&quot;#,##0.000_);\(&quot;$&quot;#,##0.000\)"/>
    <numFmt numFmtId="174" formatCode="_(* #,##0.0_);_(* \(#,##0.0\);_(* &quot;-&quot;??_);_(@_)"/>
    <numFmt numFmtId="175" formatCode="_(* #,##0_);_(* \(#,##0\);_(* &quot;-&quot;??_);_(@_)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0.0%"/>
    <numFmt numFmtId="184" formatCode="_(* #,##0.0000_);_(* \(#,##0.0000\);_(* &quot;-&quot;????_);_(@_)"/>
    <numFmt numFmtId="185" formatCode="_(&quot;$&quot;* #,##0.00000_);_(&quot;$&quot;* \(#,##0.00000\);_(&quot;$&quot;* &quot;-&quot;??_);_(@_)"/>
    <numFmt numFmtId="186" formatCode="_(&quot;$&quot;* #,##0.000000_);_(&quot;$&quot;* \(#,##0.000000\);_(&quot;$&quot;* &quot;-&quot;????_);_(@_)"/>
    <numFmt numFmtId="187" formatCode="_(&quot;$&quot;* #,##0.000000_);_(&quot;$&quot;* \(#,##0.000000\);_(&quot;$&quot;* &quot;-&quot;??_);_(@_)"/>
    <numFmt numFmtId="188" formatCode="_(&quot;$&quot;* #,##0.00000_);_(&quot;$&quot;* \(#,##0.00000\);_(&quot;$&quot;* &quot;-&quot;????_);_(@_)"/>
    <numFmt numFmtId="189" formatCode="_(&quot;$&quot;* #,##0.0000000_);_(&quot;$&quot;* \(#,##0.0000000\);_(&quot;$&quot;* &quot;-&quot;????_);_(@_)"/>
    <numFmt numFmtId="190" formatCode="_(&quot;$&quot;* #,##0.0000000_);_(&quot;$&quot;* \(#,##0.0000000\);_(&quot;$&quot;* &quot;-&quot;??_);_(@_)"/>
    <numFmt numFmtId="191" formatCode="_(&quot;$&quot;* #,##0.00000000_);_(&quot;$&quot;* \(#,##0.00000000\);_(&quot;$&quot;* &quot;-&quot;??_);_(@_)"/>
    <numFmt numFmtId="192" formatCode="_(&quot;$&quot;* #,##0.000000000_);_(&quot;$&quot;* \(#,##0.000000000\);_(&quot;$&quot;* &quot;-&quot;??_);_(@_)"/>
    <numFmt numFmtId="193" formatCode="_(&quot;$&quot;* #,##0.0000000000_);_(&quot;$&quot;* \(#,##0.0000000000\);_(&quot;$&quot;* &quot;-&quot;??_);_(@_)"/>
    <numFmt numFmtId="194" formatCode="_(&quot;$&quot;* #,##0.00000000000_);_(&quot;$&quot;* \(#,##0.00000000000\);_(&quot;$&quot;* &quot;-&quot;??_);_(@_)"/>
    <numFmt numFmtId="195" formatCode="_(&quot;$&quot;* #,##0.000000000000_);_(&quot;$&quot;* \(#,##0.000000000000\);_(&quot;$&quot;* &quot;-&quot;??_);_(@_)"/>
    <numFmt numFmtId="196" formatCode="_(&quot;$&quot;* #,##0.0000000000000_);_(&quot;$&quot;* \(#,##0.0000000000000\);_(&quot;$&quot;* &quot;-&quot;??_);_(@_)"/>
    <numFmt numFmtId="197" formatCode="_(&quot;$&quot;* #,##0.00000000000000_);_(&quot;$&quot;* \(#,##0.00000000000000\);_(&quot;$&quot;* &quot;-&quot;??_);_(@_)"/>
    <numFmt numFmtId="198" formatCode="_(&quot;$&quot;* #,##0.000000000000000_);_(&quot;$&quot;* \(#,##0.000000000000000\);_(&quot;$&quot;* &quot;-&quot;??_);_(@_)"/>
    <numFmt numFmtId="199" formatCode="_(* #,##0.000000_);_(* \(#,##0.000000\);_(* &quot;-&quot;????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09]dddd\,\ mmmm\ dd\,\ yyyy"/>
    <numFmt numFmtId="205" formatCode="_(* #,##0.00000_);_(* \(#,##0.00000\);_(* &quot;-&quot;?????_);_(@_)"/>
    <numFmt numFmtId="206" formatCode="0.0"/>
    <numFmt numFmtId="207" formatCode="0.000"/>
    <numFmt numFmtId="208" formatCode="0.0000"/>
    <numFmt numFmtId="209" formatCode="0.00000"/>
    <numFmt numFmtId="210" formatCode="_(&quot;$&quot;* #,##0.00000_);_(&quot;$&quot;* \(#,##0.00000\);_(&quot;$&quot;* &quot;-&quot;?????_);_(@_)"/>
    <numFmt numFmtId="211" formatCode="#,##0.00000_);\(#,##0.00000\)"/>
    <numFmt numFmtId="212" formatCode="&quot;$&quot;#,##0"/>
    <numFmt numFmtId="213" formatCode="&quot;$&quot;#,##0.0_);[Red]\(&quot;$&quot;#,##0.0\)"/>
    <numFmt numFmtId="214" formatCode="[$$-409]#,##0;[Red][$$-409]#,##0"/>
  </numFmts>
  <fonts count="58">
    <font>
      <sz val="10"/>
      <name val="Helv"/>
      <family val="0"/>
    </font>
    <font>
      <sz val="10"/>
      <name val="Arial"/>
      <family val="0"/>
    </font>
    <font>
      <b/>
      <sz val="10"/>
      <name val="MS Sans"/>
      <family val="2"/>
    </font>
    <font>
      <sz val="10"/>
      <name val="Geneva"/>
      <family val="0"/>
    </font>
    <font>
      <u val="single"/>
      <sz val="7.5"/>
      <color indexed="36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b/>
      <sz val="9.5"/>
      <name val="Arial"/>
      <family val="2"/>
    </font>
    <font>
      <sz val="9.5"/>
      <name val="Helv"/>
      <family val="0"/>
    </font>
    <font>
      <b/>
      <sz val="9.5"/>
      <color indexed="9"/>
      <name val="Arial"/>
      <family val="2"/>
    </font>
    <font>
      <sz val="9.5"/>
      <name val="Arial"/>
      <family val="2"/>
    </font>
    <font>
      <u val="single"/>
      <sz val="9.5"/>
      <name val="Helv"/>
      <family val="0"/>
    </font>
    <font>
      <b/>
      <sz val="10"/>
      <name val="Helv"/>
      <family val="0"/>
    </font>
    <font>
      <b/>
      <sz val="9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.5"/>
      <color indexed="10"/>
      <name val="Arial"/>
      <family val="2"/>
    </font>
    <font>
      <b/>
      <sz val="7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i/>
      <sz val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44" fontId="7" fillId="0" borderId="0" xfId="44" applyFont="1" applyAlignment="1">
      <alignment vertical="top"/>
    </xf>
    <xf numFmtId="0" fontId="7" fillId="0" borderId="0" xfId="0" applyFont="1" applyAlignment="1">
      <alignment vertical="top"/>
    </xf>
    <xf numFmtId="44" fontId="9" fillId="0" borderId="0" xfId="44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8" fillId="0" borderId="10" xfId="0" applyFont="1" applyBorder="1" applyAlignment="1">
      <alignment horizontal="center" vertical="top"/>
    </xf>
    <xf numFmtId="0" fontId="12" fillId="33" borderId="10" xfId="0" applyFont="1" applyFill="1" applyBorder="1" applyAlignment="1">
      <alignment vertical="top" wrapText="1"/>
    </xf>
    <xf numFmtId="9" fontId="7" fillId="33" borderId="10" xfId="61" applyFont="1" applyFill="1" applyBorder="1" applyAlignment="1">
      <alignment horizontal="right" vertical="top" wrapText="1"/>
    </xf>
    <xf numFmtId="10" fontId="7" fillId="33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horizontal="right" vertical="top" wrapText="1"/>
    </xf>
    <xf numFmtId="175" fontId="7" fillId="33" borderId="10" xfId="42" applyNumberFormat="1" applyFont="1" applyFill="1" applyBorder="1" applyAlignment="1">
      <alignment vertical="top"/>
    </xf>
    <xf numFmtId="44" fontId="7" fillId="0" borderId="10" xfId="44" applyFont="1" applyFill="1" applyBorder="1" applyAlignment="1">
      <alignment vertical="top"/>
    </xf>
    <xf numFmtId="44" fontId="7" fillId="0" borderId="10" xfId="44" applyFont="1" applyBorder="1" applyAlignment="1">
      <alignment vertical="top"/>
    </xf>
    <xf numFmtId="3" fontId="7" fillId="0" borderId="0" xfId="44" applyNumberFormat="1" applyFont="1" applyAlignment="1">
      <alignment vertical="top"/>
    </xf>
    <xf numFmtId="175" fontId="7" fillId="0" borderId="10" xfId="42" applyNumberFormat="1" applyFont="1" applyFill="1" applyBorder="1" applyAlignment="1">
      <alignment vertical="top"/>
    </xf>
    <xf numFmtId="44" fontId="13" fillId="34" borderId="10" xfId="44" applyFont="1" applyFill="1" applyBorder="1" applyAlignment="1">
      <alignment horizontal="center" vertical="top" wrapText="1"/>
    </xf>
    <xf numFmtId="9" fontId="13" fillId="34" borderId="10" xfId="61" applyFont="1" applyFill="1" applyBorder="1" applyAlignment="1">
      <alignment horizontal="right" vertical="top" wrapText="1"/>
    </xf>
    <xf numFmtId="44" fontId="13" fillId="34" borderId="10" xfId="44" applyFont="1" applyFill="1" applyBorder="1" applyAlignment="1">
      <alignment horizontal="center" vertical="top"/>
    </xf>
    <xf numFmtId="44" fontId="13" fillId="0" borderId="0" xfId="44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7" fillId="0" borderId="10" xfId="0" applyFont="1" applyBorder="1" applyAlignment="1">
      <alignment vertical="top"/>
    </xf>
    <xf numFmtId="44" fontId="7" fillId="0" borderId="10" xfId="44" applyFont="1" applyBorder="1" applyAlignment="1">
      <alignment vertical="top" wrapText="1"/>
    </xf>
    <xf numFmtId="181" fontId="7" fillId="33" borderId="10" xfId="42" applyNumberFormat="1" applyFont="1" applyFill="1" applyBorder="1" applyAlignment="1">
      <alignment vertical="top"/>
    </xf>
    <xf numFmtId="181" fontId="7" fillId="0" borderId="10" xfId="42" applyNumberFormat="1" applyFont="1" applyFill="1" applyBorder="1" applyAlignment="1">
      <alignment vertical="top"/>
    </xf>
    <xf numFmtId="0" fontId="7" fillId="0" borderId="11" xfId="0" applyFont="1" applyBorder="1" applyAlignment="1">
      <alignment vertical="top"/>
    </xf>
    <xf numFmtId="44" fontId="7" fillId="33" borderId="10" xfId="44" applyFont="1" applyFill="1" applyBorder="1" applyAlignment="1">
      <alignment vertical="top" wrapText="1"/>
    </xf>
    <xf numFmtId="42" fontId="7" fillId="0" borderId="10" xfId="44" applyNumberFormat="1" applyFont="1" applyFill="1" applyBorder="1" applyAlignment="1">
      <alignment vertical="top"/>
    </xf>
    <xf numFmtId="44" fontId="16" fillId="0" borderId="12" xfId="44" applyFont="1" applyFill="1" applyBorder="1" applyAlignment="1">
      <alignment vertical="top" wrapText="1"/>
    </xf>
    <xf numFmtId="44" fontId="16" fillId="0" borderId="12" xfId="44" applyFont="1" applyFill="1" applyBorder="1" applyAlignment="1">
      <alignment horizontal="right" vertical="top" wrapText="1"/>
    </xf>
    <xf numFmtId="44" fontId="7" fillId="0" borderId="12" xfId="44" applyFont="1" applyFill="1" applyBorder="1" applyAlignment="1">
      <alignment vertical="top"/>
    </xf>
    <xf numFmtId="44" fontId="16" fillId="0" borderId="10" xfId="44" applyFont="1" applyFill="1" applyBorder="1" applyAlignment="1">
      <alignment vertical="top" wrapText="1"/>
    </xf>
    <xf numFmtId="44" fontId="16" fillId="0" borderId="10" xfId="44" applyFont="1" applyFill="1" applyBorder="1" applyAlignment="1">
      <alignment horizontal="right" vertical="top" wrapText="1"/>
    </xf>
    <xf numFmtId="177" fontId="7" fillId="0" borderId="10" xfId="44" applyNumberFormat="1" applyFont="1" applyBorder="1" applyAlignment="1">
      <alignment vertical="top"/>
    </xf>
    <xf numFmtId="0" fontId="13" fillId="34" borderId="13" xfId="0" applyFont="1" applyFill="1" applyBorder="1" applyAlignment="1">
      <alignment horizontal="center" vertical="top" wrapText="1"/>
    </xf>
    <xf numFmtId="44" fontId="13" fillId="34" borderId="13" xfId="44" applyFont="1" applyFill="1" applyBorder="1" applyAlignment="1">
      <alignment horizontal="center" vertical="top" wrapText="1"/>
    </xf>
    <xf numFmtId="9" fontId="13" fillId="34" borderId="13" xfId="61" applyFont="1" applyFill="1" applyBorder="1" applyAlignment="1">
      <alignment horizontal="center" vertical="top" wrapText="1"/>
    </xf>
    <xf numFmtId="44" fontId="13" fillId="34" borderId="13" xfId="44" applyFont="1" applyFill="1" applyBorder="1" applyAlignment="1">
      <alignment horizontal="center" vertical="top"/>
    </xf>
    <xf numFmtId="0" fontId="15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44" fontId="16" fillId="0" borderId="10" xfId="44" applyFont="1" applyFill="1" applyBorder="1" applyAlignment="1">
      <alignment vertical="top"/>
    </xf>
    <xf numFmtId="44" fontId="17" fillId="0" borderId="10" xfId="44" applyFont="1" applyFill="1" applyBorder="1" applyAlignment="1">
      <alignment vertical="top"/>
    </xf>
    <xf numFmtId="44" fontId="17" fillId="0" borderId="10" xfId="44" applyFont="1" applyBorder="1" applyAlignment="1">
      <alignment vertical="top"/>
    </xf>
    <xf numFmtId="44" fontId="17" fillId="0" borderId="0" xfId="44" applyFont="1" applyAlignment="1">
      <alignment vertical="top"/>
    </xf>
    <xf numFmtId="0" fontId="17" fillId="0" borderId="0" xfId="0" applyFont="1" applyAlignment="1">
      <alignment vertical="top"/>
    </xf>
    <xf numFmtId="44" fontId="15" fillId="35" borderId="14" xfId="44" applyFont="1" applyFill="1" applyBorder="1" applyAlignment="1">
      <alignment vertical="top" wrapText="1"/>
    </xf>
    <xf numFmtId="183" fontId="15" fillId="33" borderId="10" xfId="61" applyNumberFormat="1" applyFont="1" applyFill="1" applyBorder="1" applyAlignment="1">
      <alignment vertical="top" wrapText="1"/>
    </xf>
    <xf numFmtId="183" fontId="15" fillId="33" borderId="10" xfId="61" applyNumberFormat="1" applyFont="1" applyFill="1" applyBorder="1" applyAlignment="1">
      <alignment vertical="top" wrapText="1"/>
    </xf>
    <xf numFmtId="44" fontId="17" fillId="33" borderId="10" xfId="44" applyFont="1" applyFill="1" applyBorder="1" applyAlignment="1">
      <alignment vertical="top" wrapText="1"/>
    </xf>
    <xf numFmtId="44" fontId="9" fillId="0" borderId="0" xfId="44" applyFont="1" applyFill="1" applyBorder="1" applyAlignment="1">
      <alignment vertical="top"/>
    </xf>
    <xf numFmtId="0" fontId="17" fillId="33" borderId="10" xfId="0" applyFont="1" applyFill="1" applyBorder="1" applyAlignment="1">
      <alignment vertical="center"/>
    </xf>
    <xf numFmtId="44" fontId="15" fillId="0" borderId="0" xfId="44" applyFont="1" applyAlignment="1">
      <alignment vertical="top"/>
    </xf>
    <xf numFmtId="44" fontId="7" fillId="0" borderId="0" xfId="44" applyFont="1" applyFill="1" applyAlignment="1">
      <alignment vertical="top"/>
    </xf>
    <xf numFmtId="44" fontId="19" fillId="0" borderId="0" xfId="44" applyFont="1" applyFill="1" applyAlignment="1">
      <alignment vertical="top"/>
    </xf>
    <xf numFmtId="0" fontId="17" fillId="33" borderId="10" xfId="57" applyFont="1" applyFill="1" applyBorder="1">
      <alignment/>
      <protection/>
    </xf>
    <xf numFmtId="0" fontId="17" fillId="36" borderId="10" xfId="57" applyFont="1" applyFill="1" applyBorder="1">
      <alignment/>
      <protection/>
    </xf>
    <xf numFmtId="44" fontId="17" fillId="36" borderId="10" xfId="44" applyFont="1" applyFill="1" applyBorder="1" applyAlignment="1">
      <alignment vertical="top" wrapText="1"/>
    </xf>
    <xf numFmtId="212" fontId="17" fillId="36" borderId="10" xfId="57" applyNumberFormat="1" applyFont="1" applyFill="1" applyBorder="1" applyAlignment="1">
      <alignment horizontal="right"/>
      <protection/>
    </xf>
    <xf numFmtId="183" fontId="15" fillId="33" borderId="14" xfId="61" applyNumberFormat="1" applyFont="1" applyFill="1" applyBorder="1" applyAlignment="1">
      <alignment vertical="top" wrapText="1"/>
    </xf>
    <xf numFmtId="44" fontId="15" fillId="0" borderId="10" xfId="44" applyFont="1" applyFill="1" applyBorder="1" applyAlignment="1">
      <alignment vertical="top"/>
    </xf>
    <xf numFmtId="44" fontId="15" fillId="0" borderId="10" xfId="44" applyFont="1" applyBorder="1" applyAlignment="1">
      <alignment vertical="top"/>
    </xf>
    <xf numFmtId="0" fontId="17" fillId="33" borderId="12" xfId="57" applyFont="1" applyFill="1" applyBorder="1">
      <alignment/>
      <protection/>
    </xf>
    <xf numFmtId="0" fontId="17" fillId="36" borderId="12" xfId="57" applyFont="1" applyFill="1" applyBorder="1">
      <alignment/>
      <protection/>
    </xf>
    <xf numFmtId="0" fontId="15" fillId="33" borderId="10" xfId="58" applyFont="1" applyFill="1" applyBorder="1" applyAlignment="1" applyProtection="1">
      <alignment horizontal="left"/>
      <protection locked="0"/>
    </xf>
    <xf numFmtId="0" fontId="15" fillId="36" borderId="10" xfId="58" applyFont="1" applyFill="1" applyBorder="1" applyAlignment="1">
      <alignment horizontal="left"/>
      <protection/>
    </xf>
    <xf numFmtId="44" fontId="15" fillId="36" borderId="15" xfId="44" applyFont="1" applyFill="1" applyBorder="1" applyAlignment="1">
      <alignment vertical="top" wrapText="1"/>
    </xf>
    <xf numFmtId="0" fontId="18" fillId="35" borderId="10" xfId="0" applyFont="1" applyFill="1" applyBorder="1" applyAlignment="1">
      <alignment vertical="top" wrapText="1"/>
    </xf>
    <xf numFmtId="0" fontId="18" fillId="35" borderId="10" xfId="0" applyFont="1" applyFill="1" applyBorder="1" applyAlignment="1">
      <alignment horizontal="left" vertical="center" wrapText="1"/>
    </xf>
    <xf numFmtId="6" fontId="15" fillId="35" borderId="10" xfId="0" applyNumberFormat="1" applyFont="1" applyFill="1" applyBorder="1" applyAlignment="1">
      <alignment horizontal="center" vertical="top"/>
    </xf>
    <xf numFmtId="44" fontId="15" fillId="0" borderId="10" xfId="44" applyFont="1" applyFill="1" applyBorder="1" applyAlignment="1">
      <alignment vertical="top"/>
    </xf>
    <xf numFmtId="44" fontId="15" fillId="0" borderId="10" xfId="44" applyFont="1" applyBorder="1" applyAlignment="1">
      <alignment vertical="top"/>
    </xf>
    <xf numFmtId="44" fontId="15" fillId="0" borderId="0" xfId="44" applyFont="1" applyAlignment="1">
      <alignment vertical="top"/>
    </xf>
    <xf numFmtId="0" fontId="15" fillId="0" borderId="0" xfId="0" applyFont="1" applyAlignment="1">
      <alignment vertical="top"/>
    </xf>
    <xf numFmtId="0" fontId="15" fillId="33" borderId="10" xfId="0" applyFont="1" applyFill="1" applyBorder="1" applyAlignment="1">
      <alignment/>
    </xf>
    <xf numFmtId="44" fontId="15" fillId="33" borderId="15" xfId="44" applyFont="1" applyFill="1" applyBorder="1" applyAlignment="1">
      <alignment vertical="top" wrapText="1"/>
    </xf>
    <xf numFmtId="44" fontId="17" fillId="33" borderId="16" xfId="44" applyFont="1" applyFill="1" applyBorder="1" applyAlignment="1">
      <alignment horizontal="right" vertical="top" wrapText="1"/>
    </xf>
    <xf numFmtId="0" fontId="15" fillId="33" borderId="10" xfId="0" applyFont="1" applyFill="1" applyBorder="1" applyAlignment="1">
      <alignment horizontal="left"/>
    </xf>
    <xf numFmtId="0" fontId="15" fillId="36" borderId="10" xfId="0" applyFont="1" applyFill="1" applyBorder="1" applyAlignment="1">
      <alignment/>
    </xf>
    <xf numFmtId="44" fontId="15" fillId="33" borderId="16" xfId="44" applyFont="1" applyFill="1" applyBorder="1" applyAlignment="1">
      <alignment horizontal="right" vertical="top" wrapText="1"/>
    </xf>
    <xf numFmtId="12" fontId="15" fillId="33" borderId="10" xfId="0" applyNumberFormat="1" applyFont="1" applyFill="1" applyBorder="1" applyAlignment="1">
      <alignment/>
    </xf>
    <xf numFmtId="0" fontId="15" fillId="33" borderId="12" xfId="0" applyFont="1" applyFill="1" applyBorder="1" applyAlignment="1">
      <alignment/>
    </xf>
    <xf numFmtId="0" fontId="15" fillId="36" borderId="10" xfId="0" applyFont="1" applyFill="1" applyBorder="1" applyAlignment="1">
      <alignment horizontal="left"/>
    </xf>
    <xf numFmtId="9" fontId="17" fillId="33" borderId="10" xfId="61" applyFont="1" applyFill="1" applyBorder="1" applyAlignment="1">
      <alignment vertical="top" wrapText="1"/>
    </xf>
    <xf numFmtId="9" fontId="9" fillId="34" borderId="16" xfId="61" applyFont="1" applyFill="1" applyBorder="1" applyAlignment="1">
      <alignment horizontal="center" vertical="top" wrapText="1"/>
    </xf>
    <xf numFmtId="44" fontId="9" fillId="34" borderId="16" xfId="44" applyFont="1" applyFill="1" applyBorder="1" applyAlignment="1">
      <alignment horizontal="center" vertical="top" wrapText="1"/>
    </xf>
    <xf numFmtId="44" fontId="13" fillId="34" borderId="16" xfId="44" applyFont="1" applyFill="1" applyBorder="1" applyAlignment="1">
      <alignment horizontal="center" vertical="top" wrapText="1"/>
    </xf>
    <xf numFmtId="4" fontId="7" fillId="33" borderId="10" xfId="44" applyNumberFormat="1" applyFont="1" applyFill="1" applyBorder="1" applyAlignment="1">
      <alignment vertical="top"/>
    </xf>
    <xf numFmtId="185" fontId="7" fillId="0" borderId="10" xfId="44" applyNumberFormat="1" applyFont="1" applyBorder="1" applyAlignment="1">
      <alignment vertical="top"/>
    </xf>
    <xf numFmtId="176" fontId="7" fillId="0" borderId="10" xfId="44" applyNumberFormat="1" applyFont="1" applyFill="1" applyBorder="1" applyAlignment="1">
      <alignment vertical="top"/>
    </xf>
    <xf numFmtId="14" fontId="7" fillId="33" borderId="10" xfId="44" applyNumberFormat="1" applyFont="1" applyFill="1" applyBorder="1" applyAlignment="1">
      <alignment vertical="top" wrapText="1"/>
    </xf>
    <xf numFmtId="9" fontId="7" fillId="33" borderId="10" xfId="61" applyFont="1" applyFill="1" applyBorder="1" applyAlignment="1">
      <alignment vertical="top" wrapText="1"/>
    </xf>
    <xf numFmtId="177" fontId="7" fillId="0" borderId="10" xfId="44" applyNumberFormat="1" applyFont="1" applyFill="1" applyBorder="1" applyAlignment="1">
      <alignment vertical="top"/>
    </xf>
    <xf numFmtId="9" fontId="9" fillId="34" borderId="10" xfId="61" applyFont="1" applyFill="1" applyBorder="1" applyAlignment="1">
      <alignment horizontal="center" vertical="top" wrapText="1"/>
    </xf>
    <xf numFmtId="44" fontId="9" fillId="34" borderId="10" xfId="44" applyFont="1" applyFill="1" applyBorder="1" applyAlignment="1">
      <alignment horizontal="center" vertical="top" wrapText="1"/>
    </xf>
    <xf numFmtId="185" fontId="7" fillId="34" borderId="10" xfId="44" applyNumberFormat="1" applyFont="1" applyFill="1" applyBorder="1" applyAlignment="1">
      <alignment vertical="top"/>
    </xf>
    <xf numFmtId="177" fontId="7" fillId="34" borderId="10" xfId="44" applyNumberFormat="1" applyFont="1" applyFill="1" applyBorder="1" applyAlignment="1">
      <alignment vertical="top"/>
    </xf>
    <xf numFmtId="0" fontId="0" fillId="34" borderId="10" xfId="0" applyFill="1" applyBorder="1" applyAlignment="1">
      <alignment vertical="top"/>
    </xf>
    <xf numFmtId="44" fontId="7" fillId="34" borderId="10" xfId="44" applyFont="1" applyFill="1" applyBorder="1" applyAlignment="1">
      <alignment vertical="top"/>
    </xf>
    <xf numFmtId="0" fontId="9" fillId="34" borderId="10" xfId="0" applyFont="1" applyFill="1" applyBorder="1" applyAlignment="1">
      <alignment vertical="top" wrapText="1"/>
    </xf>
    <xf numFmtId="177" fontId="9" fillId="34" borderId="10" xfId="44" applyNumberFormat="1" applyFont="1" applyFill="1" applyBorder="1" applyAlignment="1">
      <alignment horizontal="center" vertical="top" wrapText="1"/>
    </xf>
    <xf numFmtId="44" fontId="9" fillId="34" borderId="10" xfId="44" applyFont="1" applyFill="1" applyBorder="1" applyAlignment="1">
      <alignment vertical="top"/>
    </xf>
    <xf numFmtId="0" fontId="15" fillId="0" borderId="10" xfId="0" applyFont="1" applyBorder="1" applyAlignment="1">
      <alignment horizontal="right" vertical="top" wrapText="1"/>
    </xf>
    <xf numFmtId="177" fontId="14" fillId="0" borderId="10" xfId="44" applyNumberFormat="1" applyFont="1" applyBorder="1" applyAlignment="1">
      <alignment horizontal="center" vertical="top" shrinkToFit="1"/>
    </xf>
    <xf numFmtId="44" fontId="7" fillId="0" borderId="10" xfId="44" applyNumberFormat="1" applyFont="1" applyBorder="1" applyAlignment="1">
      <alignment vertical="top"/>
    </xf>
    <xf numFmtId="44" fontId="9" fillId="34" borderId="10" xfId="44" applyFont="1" applyFill="1" applyBorder="1" applyAlignment="1">
      <alignment vertical="top" wrapText="1"/>
    </xf>
    <xf numFmtId="44" fontId="9" fillId="34" borderId="10" xfId="44" applyFont="1" applyFill="1" applyBorder="1" applyAlignment="1">
      <alignment horizontal="center" vertical="top"/>
    </xf>
    <xf numFmtId="0" fontId="15" fillId="33" borderId="11" xfId="0" applyFont="1" applyFill="1" applyBorder="1" applyAlignment="1">
      <alignment horizontal="right" vertical="top" wrapText="1"/>
    </xf>
    <xf numFmtId="0" fontId="15" fillId="33" borderId="17" xfId="0" applyFont="1" applyFill="1" applyBorder="1" applyAlignment="1">
      <alignment horizontal="right" vertical="top" wrapText="1"/>
    </xf>
    <xf numFmtId="0" fontId="15" fillId="33" borderId="14" xfId="0" applyFont="1" applyFill="1" applyBorder="1" applyAlignment="1">
      <alignment horizontal="right" vertical="top" wrapText="1"/>
    </xf>
    <xf numFmtId="44" fontId="15" fillId="33" borderId="10" xfId="44" applyFont="1" applyFill="1" applyBorder="1" applyAlignment="1">
      <alignment horizontal="left" vertical="top" wrapText="1"/>
    </xf>
    <xf numFmtId="0" fontId="15" fillId="33" borderId="10" xfId="61" applyNumberFormat="1" applyFont="1" applyFill="1" applyBorder="1" applyAlignment="1">
      <alignment horizontal="right" vertical="top" wrapText="1"/>
    </xf>
    <xf numFmtId="175" fontId="15" fillId="33" borderId="10" xfId="42" applyNumberFormat="1" applyFont="1" applyFill="1" applyBorder="1" applyAlignment="1">
      <alignment/>
    </xf>
    <xf numFmtId="44" fontId="15" fillId="33" borderId="10" xfId="44" applyFont="1" applyFill="1" applyBorder="1" applyAlignment="1">
      <alignment horizontal="left" vertical="top"/>
    </xf>
    <xf numFmtId="10" fontId="15" fillId="33" borderId="10" xfId="42" applyNumberFormat="1" applyFont="1" applyFill="1" applyBorder="1" applyAlignment="1">
      <alignment horizontal="right" vertical="top"/>
    </xf>
    <xf numFmtId="44" fontId="15" fillId="0" borderId="10" xfId="44" applyFont="1" applyFill="1" applyBorder="1" applyAlignment="1">
      <alignment horizontal="left" vertical="top"/>
    </xf>
    <xf numFmtId="44" fontId="15" fillId="0" borderId="10" xfId="44" applyFont="1" applyBorder="1" applyAlignment="1">
      <alignment horizontal="left" vertical="top"/>
    </xf>
    <xf numFmtId="44" fontId="15" fillId="0" borderId="0" xfId="44" applyFont="1" applyAlignment="1">
      <alignment horizontal="left" vertical="top"/>
    </xf>
    <xf numFmtId="44" fontId="15" fillId="33" borderId="10" xfId="44" applyFont="1" applyFill="1" applyBorder="1" applyAlignment="1">
      <alignment vertical="top" wrapText="1"/>
    </xf>
    <xf numFmtId="2" fontId="15" fillId="33" borderId="10" xfId="42" applyNumberFormat="1" applyFont="1" applyFill="1" applyBorder="1" applyAlignment="1">
      <alignment/>
    </xf>
    <xf numFmtId="44" fontId="15" fillId="33" borderId="10" xfId="44" applyFont="1" applyFill="1" applyBorder="1" applyAlignment="1">
      <alignment vertical="top"/>
    </xf>
    <xf numFmtId="10" fontId="15" fillId="33" borderId="10" xfId="42" applyNumberFormat="1" applyFont="1" applyFill="1" applyBorder="1" applyAlignment="1">
      <alignment vertical="top"/>
    </xf>
    <xf numFmtId="0" fontId="15" fillId="33" borderId="14" xfId="0" applyFont="1" applyFill="1" applyBorder="1" applyAlignment="1">
      <alignment horizontal="right" vertical="top"/>
    </xf>
    <xf numFmtId="0" fontId="15" fillId="33" borderId="10" xfId="0" applyFont="1" applyFill="1" applyBorder="1" applyAlignment="1">
      <alignment horizontal="right" vertical="center"/>
    </xf>
    <xf numFmtId="0" fontId="15" fillId="36" borderId="10" xfId="0" applyFont="1" applyFill="1" applyBorder="1" applyAlignment="1">
      <alignment horizontal="right" vertical="center"/>
    </xf>
    <xf numFmtId="0" fontId="15" fillId="36" borderId="10" xfId="61" applyNumberFormat="1" applyFont="1" applyFill="1" applyBorder="1" applyAlignment="1">
      <alignment horizontal="right" vertical="top" wrapText="1"/>
    </xf>
    <xf numFmtId="168" fontId="15" fillId="33" borderId="10" xfId="44" applyNumberFormat="1" applyFont="1" applyFill="1" applyBorder="1" applyAlignment="1">
      <alignment vertical="top"/>
    </xf>
    <xf numFmtId="0" fontId="15" fillId="33" borderId="10" xfId="0" applyFont="1" applyFill="1" applyBorder="1" applyAlignment="1">
      <alignment vertical="top"/>
    </xf>
    <xf numFmtId="0" fontId="15" fillId="33" borderId="10" xfId="0" applyFont="1" applyFill="1" applyBorder="1" applyAlignment="1">
      <alignment horizontal="right" vertical="top"/>
    </xf>
    <xf numFmtId="168" fontId="15" fillId="33" borderId="10" xfId="0" applyNumberFormat="1" applyFont="1" applyFill="1" applyBorder="1" applyAlignment="1">
      <alignment vertical="top"/>
    </xf>
    <xf numFmtId="0" fontId="15" fillId="33" borderId="0" xfId="0" applyFont="1" applyFill="1" applyBorder="1" applyAlignment="1">
      <alignment horizontal="right" vertical="top"/>
    </xf>
    <xf numFmtId="4" fontId="17" fillId="33" borderId="10" xfId="0" applyNumberFormat="1" applyFont="1" applyFill="1" applyBorder="1" applyAlignment="1">
      <alignment horizontal="right" vertical="top" wrapText="1"/>
    </xf>
    <xf numFmtId="168" fontId="15" fillId="33" borderId="12" xfId="0" applyNumberFormat="1" applyFont="1" applyFill="1" applyBorder="1" applyAlignment="1">
      <alignment vertical="top"/>
    </xf>
    <xf numFmtId="9" fontId="9" fillId="34" borderId="10" xfId="61" applyFont="1" applyFill="1" applyBorder="1" applyAlignment="1">
      <alignment vertical="top" wrapText="1"/>
    </xf>
    <xf numFmtId="44" fontId="7" fillId="37" borderId="0" xfId="44" applyFont="1" applyFill="1" applyAlignment="1">
      <alignment horizontal="center" vertical="top"/>
    </xf>
    <xf numFmtId="9" fontId="7" fillId="0" borderId="10" xfId="61" applyFont="1" applyBorder="1" applyAlignment="1">
      <alignment vertical="top" wrapText="1"/>
    </xf>
    <xf numFmtId="209" fontId="7" fillId="0" borderId="10" xfId="44" applyNumberFormat="1" applyFont="1" applyBorder="1" applyAlignment="1">
      <alignment vertical="top"/>
    </xf>
    <xf numFmtId="209" fontId="7" fillId="37" borderId="0" xfId="44" applyNumberFormat="1" applyFont="1" applyFill="1" applyAlignment="1">
      <alignment vertical="top"/>
    </xf>
    <xf numFmtId="0" fontId="7" fillId="0" borderId="10" xfId="0" applyFont="1" applyFill="1" applyBorder="1" applyAlignment="1">
      <alignment horizontal="right" vertical="top" wrapText="1"/>
    </xf>
    <xf numFmtId="44" fontId="7" fillId="37" borderId="0" xfId="44" applyFont="1" applyFill="1" applyAlignment="1">
      <alignment vertical="top"/>
    </xf>
    <xf numFmtId="44" fontId="9" fillId="37" borderId="0" xfId="44" applyFont="1" applyFill="1" applyAlignment="1">
      <alignment vertical="top"/>
    </xf>
    <xf numFmtId="44" fontId="7" fillId="0" borderId="10" xfId="44" applyFont="1" applyFill="1" applyBorder="1" applyAlignment="1">
      <alignment vertical="top" wrapText="1"/>
    </xf>
    <xf numFmtId="9" fontId="7" fillId="0" borderId="10" xfId="61" applyFont="1" applyFill="1" applyBorder="1" applyAlignment="1">
      <alignment vertical="top" wrapText="1"/>
    </xf>
    <xf numFmtId="44" fontId="7" fillId="0" borderId="10" xfId="44" applyNumberFormat="1" applyFont="1" applyFill="1" applyBorder="1" applyAlignment="1">
      <alignment vertical="top"/>
    </xf>
    <xf numFmtId="0" fontId="22" fillId="34" borderId="10" xfId="0" applyFont="1" applyFill="1" applyBorder="1" applyAlignment="1">
      <alignment horizontal="right" vertical="top" wrapText="1"/>
    </xf>
    <xf numFmtId="44" fontId="23" fillId="34" borderId="10" xfId="44" applyFont="1" applyFill="1" applyBorder="1" applyAlignment="1">
      <alignment vertical="top" wrapText="1"/>
    </xf>
    <xf numFmtId="9" fontId="23" fillId="34" borderId="10" xfId="61" applyFont="1" applyFill="1" applyBorder="1" applyAlignment="1">
      <alignment vertical="top" wrapText="1"/>
    </xf>
    <xf numFmtId="185" fontId="22" fillId="34" borderId="10" xfId="44" applyNumberFormat="1" applyFont="1" applyFill="1" applyBorder="1" applyAlignment="1">
      <alignment vertical="top"/>
    </xf>
    <xf numFmtId="0" fontId="7" fillId="0" borderId="0" xfId="0" applyFont="1" applyFill="1" applyAlignment="1">
      <alignment vertical="top" wrapText="1"/>
    </xf>
    <xf numFmtId="44" fontId="7" fillId="0" borderId="0" xfId="44" applyFont="1" applyFill="1" applyAlignment="1">
      <alignment vertical="top" wrapText="1"/>
    </xf>
    <xf numFmtId="9" fontId="7" fillId="0" borderId="0" xfId="61" applyFont="1" applyFill="1" applyAlignment="1">
      <alignment vertical="top" wrapText="1"/>
    </xf>
    <xf numFmtId="0" fontId="7" fillId="0" borderId="0" xfId="0" applyFont="1" applyAlignment="1">
      <alignment vertical="top" wrapText="1"/>
    </xf>
    <xf numFmtId="44" fontId="7" fillId="0" borderId="0" xfId="44" applyFont="1" applyAlignment="1">
      <alignment vertical="top" wrapText="1"/>
    </xf>
    <xf numFmtId="9" fontId="7" fillId="0" borderId="0" xfId="61" applyFont="1" applyAlignment="1">
      <alignment vertical="top" wrapText="1"/>
    </xf>
    <xf numFmtId="9" fontId="7" fillId="0" borderId="0" xfId="61" applyFont="1" applyAlignment="1">
      <alignment horizontal="right" vertical="top" wrapText="1"/>
    </xf>
    <xf numFmtId="44" fontId="15" fillId="35" borderId="10" xfId="44" applyFont="1" applyFill="1" applyBorder="1" applyAlignment="1">
      <alignment vertical="top" wrapText="1"/>
    </xf>
    <xf numFmtId="0" fontId="15" fillId="35" borderId="10" xfId="62" applyFont="1" applyFill="1" applyBorder="1" applyAlignment="1">
      <alignment/>
    </xf>
    <xf numFmtId="0" fontId="15" fillId="35" borderId="10" xfId="62" applyFont="1" applyFill="1" applyBorder="1" applyAlignment="1">
      <alignment horizontal="left"/>
    </xf>
    <xf numFmtId="0" fontId="15" fillId="35" borderId="10" xfId="62" applyFont="1" applyFill="1" applyBorder="1" applyAlignment="1">
      <alignment wrapText="1"/>
    </xf>
    <xf numFmtId="42" fontId="15" fillId="35" borderId="10" xfId="62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/>
    </xf>
    <xf numFmtId="4" fontId="17" fillId="33" borderId="10" xfId="0" applyNumberFormat="1" applyFont="1" applyFill="1" applyBorder="1" applyAlignment="1">
      <alignment horizontal="right" vertical="top" wrapText="1"/>
    </xf>
    <xf numFmtId="4" fontId="17" fillId="33" borderId="11" xfId="0" applyNumberFormat="1" applyFont="1" applyFill="1" applyBorder="1" applyAlignment="1">
      <alignment horizontal="right" vertical="top" wrapText="1"/>
    </xf>
    <xf numFmtId="4" fontId="17" fillId="33" borderId="17" xfId="0" applyNumberFormat="1" applyFont="1" applyFill="1" applyBorder="1" applyAlignment="1">
      <alignment horizontal="right" vertical="top" wrapText="1"/>
    </xf>
    <xf numFmtId="4" fontId="17" fillId="33" borderId="14" xfId="0" applyNumberFormat="1" applyFont="1" applyFill="1" applyBorder="1" applyAlignment="1">
      <alignment horizontal="right" vertical="top" wrapText="1"/>
    </xf>
    <xf numFmtId="0" fontId="15" fillId="33" borderId="11" xfId="0" applyFont="1" applyFill="1" applyBorder="1" applyAlignment="1">
      <alignment horizontal="right" vertical="top" wrapText="1"/>
    </xf>
    <xf numFmtId="0" fontId="15" fillId="33" borderId="17" xfId="0" applyFont="1" applyFill="1" applyBorder="1" applyAlignment="1">
      <alignment horizontal="right" vertical="top" wrapText="1"/>
    </xf>
    <xf numFmtId="0" fontId="15" fillId="33" borderId="14" xfId="0" applyFont="1" applyFill="1" applyBorder="1" applyAlignment="1">
      <alignment horizontal="right" vertical="top" wrapText="1"/>
    </xf>
    <xf numFmtId="0" fontId="15" fillId="33" borderId="18" xfId="0" applyFont="1" applyFill="1" applyBorder="1" applyAlignment="1">
      <alignment horizontal="center" vertical="top" wrapText="1"/>
    </xf>
    <xf numFmtId="0" fontId="15" fillId="33" borderId="0" xfId="0" applyFont="1" applyFill="1" applyBorder="1" applyAlignment="1">
      <alignment horizontal="center" vertical="top" wrapText="1"/>
    </xf>
    <xf numFmtId="0" fontId="9" fillId="34" borderId="11" xfId="0" applyFont="1" applyFill="1" applyBorder="1" applyAlignment="1">
      <alignment horizontal="center" vertical="top" wrapText="1"/>
    </xf>
    <xf numFmtId="0" fontId="9" fillId="34" borderId="17" xfId="0" applyFont="1" applyFill="1" applyBorder="1" applyAlignment="1">
      <alignment horizontal="center" vertical="top" wrapText="1"/>
    </xf>
    <xf numFmtId="0" fontId="9" fillId="34" borderId="14" xfId="0" applyFont="1" applyFill="1" applyBorder="1" applyAlignment="1">
      <alignment horizontal="center" vertical="top" wrapText="1"/>
    </xf>
    <xf numFmtId="0" fontId="15" fillId="0" borderId="11" xfId="0" applyFont="1" applyBorder="1" applyAlignment="1">
      <alignment horizontal="right" vertical="top" wrapText="1"/>
    </xf>
    <xf numFmtId="0" fontId="15" fillId="0" borderId="17" xfId="0" applyFont="1" applyBorder="1" applyAlignment="1">
      <alignment horizontal="right" vertical="top" wrapText="1"/>
    </xf>
    <xf numFmtId="0" fontId="15" fillId="0" borderId="14" xfId="0" applyFont="1" applyBorder="1" applyAlignment="1">
      <alignment horizontal="right" vertical="top" wrapText="1"/>
    </xf>
    <xf numFmtId="0" fontId="21" fillId="34" borderId="11" xfId="0" applyFont="1" applyFill="1" applyBorder="1" applyAlignment="1">
      <alignment horizontal="left" vertical="top" wrapText="1"/>
    </xf>
    <xf numFmtId="0" fontId="21" fillId="34" borderId="17" xfId="0" applyFont="1" applyFill="1" applyBorder="1" applyAlignment="1">
      <alignment horizontal="left" vertical="top" wrapText="1"/>
    </xf>
    <xf numFmtId="0" fontId="0" fillId="34" borderId="14" xfId="0" applyFill="1" applyBorder="1" applyAlignment="1">
      <alignment horizontal="left" vertical="top"/>
    </xf>
    <xf numFmtId="0" fontId="9" fillId="34" borderId="11" xfId="0" applyFont="1" applyFill="1" applyBorder="1" applyAlignment="1">
      <alignment horizontal="left" vertical="top" wrapText="1"/>
    </xf>
    <xf numFmtId="0" fontId="9" fillId="34" borderId="17" xfId="0" applyFont="1" applyFill="1" applyBorder="1" applyAlignment="1">
      <alignment horizontal="left" vertical="top" wrapText="1"/>
    </xf>
    <xf numFmtId="0" fontId="9" fillId="34" borderId="19" xfId="0" applyFont="1" applyFill="1" applyBorder="1" applyAlignment="1">
      <alignment horizontal="left" vertical="top" wrapText="1"/>
    </xf>
    <xf numFmtId="0" fontId="9" fillId="34" borderId="20" xfId="0" applyFont="1" applyFill="1" applyBorder="1" applyAlignment="1">
      <alignment horizontal="left" vertical="top" wrapText="1"/>
    </xf>
    <xf numFmtId="0" fontId="9" fillId="34" borderId="15" xfId="0" applyFont="1" applyFill="1" applyBorder="1" applyAlignment="1">
      <alignment horizontal="left" vertical="top" wrapText="1"/>
    </xf>
    <xf numFmtId="0" fontId="15" fillId="0" borderId="21" xfId="0" applyFont="1" applyBorder="1" applyAlignment="1">
      <alignment horizontal="right" vertical="top" wrapText="1"/>
    </xf>
    <xf numFmtId="0" fontId="15" fillId="0" borderId="22" xfId="0" applyFont="1" applyBorder="1" applyAlignment="1">
      <alignment horizontal="right" vertical="top" wrapText="1"/>
    </xf>
    <xf numFmtId="0" fontId="15" fillId="0" borderId="23" xfId="0" applyFont="1" applyBorder="1" applyAlignment="1">
      <alignment horizontal="right" vertical="top" wrapText="1"/>
    </xf>
    <xf numFmtId="44" fontId="7" fillId="0" borderId="11" xfId="44" applyFont="1" applyBorder="1" applyAlignment="1">
      <alignment horizontal="right" vertical="top"/>
    </xf>
    <xf numFmtId="44" fontId="7" fillId="0" borderId="17" xfId="44" applyFont="1" applyBorder="1" applyAlignment="1">
      <alignment horizontal="right" vertical="top"/>
    </xf>
    <xf numFmtId="44" fontId="7" fillId="0" borderId="14" xfId="44" applyFont="1" applyBorder="1" applyAlignment="1">
      <alignment horizontal="right" vertical="top"/>
    </xf>
    <xf numFmtId="0" fontId="14" fillId="0" borderId="11" xfId="0" applyFont="1" applyFill="1" applyBorder="1" applyAlignment="1">
      <alignment horizontal="right" vertical="top" wrapText="1"/>
    </xf>
    <xf numFmtId="0" fontId="14" fillId="0" borderId="17" xfId="0" applyFont="1" applyFill="1" applyBorder="1" applyAlignment="1">
      <alignment horizontal="right" vertical="top" wrapText="1"/>
    </xf>
    <xf numFmtId="0" fontId="14" fillId="0" borderId="14" xfId="0" applyFont="1" applyFill="1" applyBorder="1" applyAlignment="1">
      <alignment horizontal="right" vertical="top" wrapText="1"/>
    </xf>
    <xf numFmtId="0" fontId="7" fillId="0" borderId="10" xfId="0" applyFont="1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17" xfId="0" applyFont="1" applyFill="1" applyBorder="1" applyAlignment="1">
      <alignment horizontal="center" vertical="top" wrapText="1"/>
    </xf>
    <xf numFmtId="0" fontId="13" fillId="34" borderId="14" xfId="0" applyFont="1" applyFill="1" applyBorder="1" applyAlignment="1">
      <alignment horizontal="center" vertical="top" wrapText="1"/>
    </xf>
    <xf numFmtId="44" fontId="7" fillId="0" borderId="10" xfId="44" applyFont="1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7" fillId="33" borderId="11" xfId="44" applyNumberFormat="1" applyFont="1" applyFill="1" applyBorder="1" applyAlignment="1">
      <alignment horizontal="left" vertical="top"/>
    </xf>
    <xf numFmtId="0" fontId="7" fillId="33" borderId="14" xfId="44" applyNumberFormat="1" applyFont="1" applyFill="1" applyBorder="1" applyAlignment="1">
      <alignment horizontal="left" vertical="top"/>
    </xf>
    <xf numFmtId="44" fontId="7" fillId="0" borderId="11" xfId="44" applyFont="1" applyFill="1" applyBorder="1" applyAlignment="1">
      <alignment horizontal="right" vertical="top"/>
    </xf>
    <xf numFmtId="44" fontId="7" fillId="0" borderId="14" xfId="44" applyFont="1" applyFill="1" applyBorder="1" applyAlignment="1">
      <alignment horizontal="right" vertical="top"/>
    </xf>
    <xf numFmtId="0" fontId="7" fillId="33" borderId="11" xfId="0" applyFont="1" applyFill="1" applyBorder="1" applyAlignment="1">
      <alignment horizontal="right" vertical="top" wrapText="1"/>
    </xf>
    <xf numFmtId="0" fontId="7" fillId="33" borderId="17" xfId="0" applyFont="1" applyFill="1" applyBorder="1" applyAlignment="1">
      <alignment horizontal="right" vertical="top" wrapText="1"/>
    </xf>
    <xf numFmtId="0" fontId="7" fillId="33" borderId="14" xfId="0" applyFont="1" applyFill="1" applyBorder="1" applyAlignment="1">
      <alignment horizontal="right" vertical="top" wrapText="1"/>
    </xf>
    <xf numFmtId="0" fontId="7" fillId="33" borderId="11" xfId="0" applyFont="1" applyFill="1" applyBorder="1" applyAlignment="1">
      <alignment horizontal="left" vertical="top" wrapText="1"/>
    </xf>
    <xf numFmtId="0" fontId="7" fillId="33" borderId="17" xfId="0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left" vertical="top" wrapText="1"/>
    </xf>
    <xf numFmtId="0" fontId="9" fillId="34" borderId="18" xfId="0" applyFont="1" applyFill="1" applyBorder="1" applyAlignment="1">
      <alignment horizontal="center" vertical="top"/>
    </xf>
    <xf numFmtId="0" fontId="9" fillId="34" borderId="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left" vertical="top"/>
    </xf>
    <xf numFmtId="0" fontId="11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horizontal="left" vertical="top"/>
    </xf>
    <xf numFmtId="0" fontId="7" fillId="33" borderId="17" xfId="0" applyFont="1" applyFill="1" applyBorder="1" applyAlignment="1">
      <alignment horizontal="left" vertical="top"/>
    </xf>
    <xf numFmtId="0" fontId="8" fillId="33" borderId="17" xfId="0" applyFont="1" applyFill="1" applyBorder="1" applyAlignment="1">
      <alignment horizontal="left" vertical="top"/>
    </xf>
    <xf numFmtId="0" fontId="8" fillId="33" borderId="14" xfId="0" applyFont="1" applyFill="1" applyBorder="1" applyAlignment="1">
      <alignment horizontal="left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7.2 System 7 Vertical Systems Packages" xfId="57"/>
    <cellStyle name="Normal_MASTER 2003 PB - Mailing changes marked - 1-27-03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16</xdr:row>
      <xdr:rowOff>0</xdr:rowOff>
    </xdr:from>
    <xdr:to>
      <xdr:col>0</xdr:col>
      <xdr:colOff>628650</xdr:colOff>
      <xdr:row>16</xdr:row>
      <xdr:rowOff>0</xdr:rowOff>
    </xdr:to>
    <xdr:pic>
      <xdr:nvPicPr>
        <xdr:cNvPr id="1" name="Picture 1" descr="Seal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101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16</xdr:row>
      <xdr:rowOff>0</xdr:rowOff>
    </xdr:from>
    <xdr:to>
      <xdr:col>0</xdr:col>
      <xdr:colOff>628650</xdr:colOff>
      <xdr:row>16</xdr:row>
      <xdr:rowOff>0</xdr:rowOff>
    </xdr:to>
    <xdr:pic>
      <xdr:nvPicPr>
        <xdr:cNvPr id="2" name="Picture 2" descr="Seal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101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16</xdr:row>
      <xdr:rowOff>0</xdr:rowOff>
    </xdr:from>
    <xdr:to>
      <xdr:col>0</xdr:col>
      <xdr:colOff>628650</xdr:colOff>
      <xdr:row>16</xdr:row>
      <xdr:rowOff>0</xdr:rowOff>
    </xdr:to>
    <xdr:pic>
      <xdr:nvPicPr>
        <xdr:cNvPr id="3" name="Picture 3" descr="Seal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101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16</xdr:row>
      <xdr:rowOff>0</xdr:rowOff>
    </xdr:from>
    <xdr:to>
      <xdr:col>0</xdr:col>
      <xdr:colOff>628650</xdr:colOff>
      <xdr:row>16</xdr:row>
      <xdr:rowOff>0</xdr:rowOff>
    </xdr:to>
    <xdr:pic>
      <xdr:nvPicPr>
        <xdr:cNvPr id="4" name="Picture 4" descr="Seal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101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16</xdr:row>
      <xdr:rowOff>0</xdr:rowOff>
    </xdr:from>
    <xdr:to>
      <xdr:col>0</xdr:col>
      <xdr:colOff>628650</xdr:colOff>
      <xdr:row>16</xdr:row>
      <xdr:rowOff>0</xdr:rowOff>
    </xdr:to>
    <xdr:pic>
      <xdr:nvPicPr>
        <xdr:cNvPr id="5" name="Picture 5" descr="Seal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101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16</xdr:row>
      <xdr:rowOff>0</xdr:rowOff>
    </xdr:from>
    <xdr:to>
      <xdr:col>0</xdr:col>
      <xdr:colOff>628650</xdr:colOff>
      <xdr:row>16</xdr:row>
      <xdr:rowOff>0</xdr:rowOff>
    </xdr:to>
    <xdr:pic>
      <xdr:nvPicPr>
        <xdr:cNvPr id="6" name="Picture 6" descr="Seal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101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16</xdr:row>
      <xdr:rowOff>0</xdr:rowOff>
    </xdr:from>
    <xdr:to>
      <xdr:col>0</xdr:col>
      <xdr:colOff>628650</xdr:colOff>
      <xdr:row>16</xdr:row>
      <xdr:rowOff>0</xdr:rowOff>
    </xdr:to>
    <xdr:pic>
      <xdr:nvPicPr>
        <xdr:cNvPr id="7" name="Picture 7" descr="Seal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101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16</xdr:row>
      <xdr:rowOff>0</xdr:rowOff>
    </xdr:from>
    <xdr:to>
      <xdr:col>0</xdr:col>
      <xdr:colOff>628650</xdr:colOff>
      <xdr:row>16</xdr:row>
      <xdr:rowOff>0</xdr:rowOff>
    </xdr:to>
    <xdr:pic>
      <xdr:nvPicPr>
        <xdr:cNvPr id="8" name="Picture 8" descr="Seal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101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16</xdr:row>
      <xdr:rowOff>0</xdr:rowOff>
    </xdr:from>
    <xdr:to>
      <xdr:col>0</xdr:col>
      <xdr:colOff>628650</xdr:colOff>
      <xdr:row>16</xdr:row>
      <xdr:rowOff>0</xdr:rowOff>
    </xdr:to>
    <xdr:pic>
      <xdr:nvPicPr>
        <xdr:cNvPr id="9" name="Picture 9" descr="Seal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101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16</xdr:row>
      <xdr:rowOff>0</xdr:rowOff>
    </xdr:from>
    <xdr:to>
      <xdr:col>0</xdr:col>
      <xdr:colOff>628650</xdr:colOff>
      <xdr:row>16</xdr:row>
      <xdr:rowOff>0</xdr:rowOff>
    </xdr:to>
    <xdr:pic>
      <xdr:nvPicPr>
        <xdr:cNvPr id="10" name="Picture 10" descr="Seal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101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16</xdr:row>
      <xdr:rowOff>0</xdr:rowOff>
    </xdr:from>
    <xdr:to>
      <xdr:col>0</xdr:col>
      <xdr:colOff>628650</xdr:colOff>
      <xdr:row>16</xdr:row>
      <xdr:rowOff>0</xdr:rowOff>
    </xdr:to>
    <xdr:pic>
      <xdr:nvPicPr>
        <xdr:cNvPr id="11" name="Picture 11" descr="Seal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101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16</xdr:row>
      <xdr:rowOff>0</xdr:rowOff>
    </xdr:from>
    <xdr:to>
      <xdr:col>0</xdr:col>
      <xdr:colOff>628650</xdr:colOff>
      <xdr:row>16</xdr:row>
      <xdr:rowOff>0</xdr:rowOff>
    </xdr:to>
    <xdr:pic>
      <xdr:nvPicPr>
        <xdr:cNvPr id="12" name="Picture 12" descr="Seal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101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16</xdr:row>
      <xdr:rowOff>0</xdr:rowOff>
    </xdr:from>
    <xdr:to>
      <xdr:col>0</xdr:col>
      <xdr:colOff>628650</xdr:colOff>
      <xdr:row>16</xdr:row>
      <xdr:rowOff>0</xdr:rowOff>
    </xdr:to>
    <xdr:pic>
      <xdr:nvPicPr>
        <xdr:cNvPr id="13" name="Picture 13" descr="Seal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101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16</xdr:row>
      <xdr:rowOff>0</xdr:rowOff>
    </xdr:from>
    <xdr:to>
      <xdr:col>0</xdr:col>
      <xdr:colOff>628650</xdr:colOff>
      <xdr:row>16</xdr:row>
      <xdr:rowOff>0</xdr:rowOff>
    </xdr:to>
    <xdr:pic>
      <xdr:nvPicPr>
        <xdr:cNvPr id="14" name="Picture 14" descr="Seal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101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16</xdr:row>
      <xdr:rowOff>0</xdr:rowOff>
    </xdr:from>
    <xdr:to>
      <xdr:col>0</xdr:col>
      <xdr:colOff>628650</xdr:colOff>
      <xdr:row>16</xdr:row>
      <xdr:rowOff>0</xdr:rowOff>
    </xdr:to>
    <xdr:pic>
      <xdr:nvPicPr>
        <xdr:cNvPr id="15" name="Picture 15" descr="Seal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101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16</xdr:row>
      <xdr:rowOff>0</xdr:rowOff>
    </xdr:from>
    <xdr:to>
      <xdr:col>0</xdr:col>
      <xdr:colOff>628650</xdr:colOff>
      <xdr:row>16</xdr:row>
      <xdr:rowOff>0</xdr:rowOff>
    </xdr:to>
    <xdr:pic>
      <xdr:nvPicPr>
        <xdr:cNvPr id="16" name="Picture 16" descr="Seal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101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16</xdr:row>
      <xdr:rowOff>0</xdr:rowOff>
    </xdr:from>
    <xdr:to>
      <xdr:col>0</xdr:col>
      <xdr:colOff>628650</xdr:colOff>
      <xdr:row>16</xdr:row>
      <xdr:rowOff>0</xdr:rowOff>
    </xdr:to>
    <xdr:pic>
      <xdr:nvPicPr>
        <xdr:cNvPr id="17" name="Picture 17" descr="Seal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101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16</xdr:row>
      <xdr:rowOff>0</xdr:rowOff>
    </xdr:from>
    <xdr:to>
      <xdr:col>0</xdr:col>
      <xdr:colOff>628650</xdr:colOff>
      <xdr:row>16</xdr:row>
      <xdr:rowOff>0</xdr:rowOff>
    </xdr:to>
    <xdr:pic>
      <xdr:nvPicPr>
        <xdr:cNvPr id="18" name="Picture 18" descr="Seal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101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16</xdr:row>
      <xdr:rowOff>0</xdr:rowOff>
    </xdr:from>
    <xdr:to>
      <xdr:col>0</xdr:col>
      <xdr:colOff>628650</xdr:colOff>
      <xdr:row>16</xdr:row>
      <xdr:rowOff>0</xdr:rowOff>
    </xdr:to>
    <xdr:pic>
      <xdr:nvPicPr>
        <xdr:cNvPr id="19" name="Picture 19" descr="Seal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101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16</xdr:row>
      <xdr:rowOff>0</xdr:rowOff>
    </xdr:from>
    <xdr:to>
      <xdr:col>0</xdr:col>
      <xdr:colOff>628650</xdr:colOff>
      <xdr:row>16</xdr:row>
      <xdr:rowOff>0</xdr:rowOff>
    </xdr:to>
    <xdr:pic>
      <xdr:nvPicPr>
        <xdr:cNvPr id="20" name="Picture 20" descr="Seal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101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16</xdr:row>
      <xdr:rowOff>0</xdr:rowOff>
    </xdr:from>
    <xdr:to>
      <xdr:col>0</xdr:col>
      <xdr:colOff>628650</xdr:colOff>
      <xdr:row>16</xdr:row>
      <xdr:rowOff>0</xdr:rowOff>
    </xdr:to>
    <xdr:pic>
      <xdr:nvPicPr>
        <xdr:cNvPr id="21" name="Picture 21" descr="Seal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101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16</xdr:row>
      <xdr:rowOff>0</xdr:rowOff>
    </xdr:from>
    <xdr:to>
      <xdr:col>0</xdr:col>
      <xdr:colOff>628650</xdr:colOff>
      <xdr:row>16</xdr:row>
      <xdr:rowOff>0</xdr:rowOff>
    </xdr:to>
    <xdr:pic>
      <xdr:nvPicPr>
        <xdr:cNvPr id="22" name="Picture 22" descr="Seal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101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16</xdr:row>
      <xdr:rowOff>0</xdr:rowOff>
    </xdr:from>
    <xdr:to>
      <xdr:col>0</xdr:col>
      <xdr:colOff>628650</xdr:colOff>
      <xdr:row>16</xdr:row>
      <xdr:rowOff>0</xdr:rowOff>
    </xdr:to>
    <xdr:pic>
      <xdr:nvPicPr>
        <xdr:cNvPr id="23" name="Picture 23" descr="Seal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101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16</xdr:row>
      <xdr:rowOff>0</xdr:rowOff>
    </xdr:from>
    <xdr:to>
      <xdr:col>0</xdr:col>
      <xdr:colOff>628650</xdr:colOff>
      <xdr:row>16</xdr:row>
      <xdr:rowOff>0</xdr:rowOff>
    </xdr:to>
    <xdr:pic>
      <xdr:nvPicPr>
        <xdr:cNvPr id="24" name="Picture 24" descr="Seal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101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16</xdr:row>
      <xdr:rowOff>0</xdr:rowOff>
    </xdr:from>
    <xdr:to>
      <xdr:col>0</xdr:col>
      <xdr:colOff>628650</xdr:colOff>
      <xdr:row>16</xdr:row>
      <xdr:rowOff>0</xdr:rowOff>
    </xdr:to>
    <xdr:pic>
      <xdr:nvPicPr>
        <xdr:cNvPr id="25" name="Picture 25" descr="Seal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101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16</xdr:row>
      <xdr:rowOff>0</xdr:rowOff>
    </xdr:from>
    <xdr:to>
      <xdr:col>0</xdr:col>
      <xdr:colOff>628650</xdr:colOff>
      <xdr:row>16</xdr:row>
      <xdr:rowOff>0</xdr:rowOff>
    </xdr:to>
    <xdr:pic>
      <xdr:nvPicPr>
        <xdr:cNvPr id="26" name="Picture 26" descr="Seal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101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16</xdr:row>
      <xdr:rowOff>0</xdr:rowOff>
    </xdr:from>
    <xdr:to>
      <xdr:col>0</xdr:col>
      <xdr:colOff>628650</xdr:colOff>
      <xdr:row>16</xdr:row>
      <xdr:rowOff>0</xdr:rowOff>
    </xdr:to>
    <xdr:pic>
      <xdr:nvPicPr>
        <xdr:cNvPr id="27" name="Picture 27" descr="Seal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101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16</xdr:row>
      <xdr:rowOff>0</xdr:rowOff>
    </xdr:from>
    <xdr:to>
      <xdr:col>0</xdr:col>
      <xdr:colOff>628650</xdr:colOff>
      <xdr:row>16</xdr:row>
      <xdr:rowOff>0</xdr:rowOff>
    </xdr:to>
    <xdr:pic>
      <xdr:nvPicPr>
        <xdr:cNvPr id="28" name="Picture 28" descr="Seal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101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16</xdr:row>
      <xdr:rowOff>0</xdr:rowOff>
    </xdr:from>
    <xdr:to>
      <xdr:col>0</xdr:col>
      <xdr:colOff>628650</xdr:colOff>
      <xdr:row>16</xdr:row>
      <xdr:rowOff>0</xdr:rowOff>
    </xdr:to>
    <xdr:pic>
      <xdr:nvPicPr>
        <xdr:cNvPr id="29" name="Picture 29" descr="Seal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101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16</xdr:row>
      <xdr:rowOff>0</xdr:rowOff>
    </xdr:from>
    <xdr:to>
      <xdr:col>0</xdr:col>
      <xdr:colOff>628650</xdr:colOff>
      <xdr:row>16</xdr:row>
      <xdr:rowOff>0</xdr:rowOff>
    </xdr:to>
    <xdr:pic>
      <xdr:nvPicPr>
        <xdr:cNvPr id="30" name="Picture 30" descr="Seal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101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16</xdr:row>
      <xdr:rowOff>0</xdr:rowOff>
    </xdr:from>
    <xdr:to>
      <xdr:col>0</xdr:col>
      <xdr:colOff>628650</xdr:colOff>
      <xdr:row>16</xdr:row>
      <xdr:rowOff>0</xdr:rowOff>
    </xdr:to>
    <xdr:pic>
      <xdr:nvPicPr>
        <xdr:cNvPr id="31" name="Picture 31" descr="Seal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101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16</xdr:row>
      <xdr:rowOff>0</xdr:rowOff>
    </xdr:from>
    <xdr:to>
      <xdr:col>0</xdr:col>
      <xdr:colOff>628650</xdr:colOff>
      <xdr:row>16</xdr:row>
      <xdr:rowOff>0</xdr:rowOff>
    </xdr:to>
    <xdr:pic>
      <xdr:nvPicPr>
        <xdr:cNvPr id="32" name="Picture 32" descr="Seal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101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16</xdr:row>
      <xdr:rowOff>0</xdr:rowOff>
    </xdr:from>
    <xdr:to>
      <xdr:col>0</xdr:col>
      <xdr:colOff>628650</xdr:colOff>
      <xdr:row>16</xdr:row>
      <xdr:rowOff>0</xdr:rowOff>
    </xdr:to>
    <xdr:pic>
      <xdr:nvPicPr>
        <xdr:cNvPr id="33" name="Picture 33" descr="Seal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101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16</xdr:row>
      <xdr:rowOff>0</xdr:rowOff>
    </xdr:from>
    <xdr:to>
      <xdr:col>0</xdr:col>
      <xdr:colOff>628650</xdr:colOff>
      <xdr:row>16</xdr:row>
      <xdr:rowOff>0</xdr:rowOff>
    </xdr:to>
    <xdr:pic>
      <xdr:nvPicPr>
        <xdr:cNvPr id="34" name="Picture 34" descr="Seal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101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66675</xdr:rowOff>
    </xdr:from>
    <xdr:to>
      <xdr:col>0</xdr:col>
      <xdr:colOff>781050</xdr:colOff>
      <xdr:row>0</xdr:row>
      <xdr:rowOff>609600</xdr:rowOff>
    </xdr:to>
    <xdr:pic>
      <xdr:nvPicPr>
        <xdr:cNvPr id="35" name="Picture 35" descr="massachusett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66675"/>
          <a:ext cx="609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203</xdr:row>
      <xdr:rowOff>47625</xdr:rowOff>
    </xdr:from>
    <xdr:to>
      <xdr:col>0</xdr:col>
      <xdr:colOff>762000</xdr:colOff>
      <xdr:row>203</xdr:row>
      <xdr:rowOff>590550</xdr:rowOff>
    </xdr:to>
    <xdr:pic>
      <xdr:nvPicPr>
        <xdr:cNvPr id="36" name="Picture 36" descr="massachusett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35890200"/>
          <a:ext cx="609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P271"/>
  <sheetViews>
    <sheetView tabSelected="1" zoomScalePageLayoutView="0" workbookViewId="0" topLeftCell="A1">
      <selection activeCell="A3" sqref="A3:E3"/>
    </sheetView>
  </sheetViews>
  <sheetFormatPr defaultColWidth="9.7109375" defaultRowHeight="12.75"/>
  <cols>
    <col min="1" max="1" width="38.00390625" style="149" customWidth="1"/>
    <col min="2" max="3" width="18.8515625" style="149" customWidth="1"/>
    <col min="4" max="4" width="15.57421875" style="150" customWidth="1"/>
    <col min="5" max="5" width="15.140625" style="152" customWidth="1"/>
    <col min="6" max="6" width="15.140625" style="1" customWidth="1"/>
    <col min="7" max="7" width="14.57421875" style="1" customWidth="1"/>
    <col min="8" max="8" width="15.57421875" style="1" customWidth="1"/>
    <col min="9" max="9" width="15.421875" style="1" customWidth="1"/>
    <col min="10" max="10" width="16.28125" style="1" customWidth="1"/>
    <col min="11" max="11" width="8.00390625" style="1" hidden="1" customWidth="1"/>
    <col min="12" max="12" width="16.28125" style="1" customWidth="1"/>
    <col min="13" max="16" width="12.7109375" style="1" customWidth="1"/>
    <col min="17" max="41" width="12.7109375" style="2" customWidth="1"/>
    <col min="42" max="16384" width="9.7109375" style="2" customWidth="1"/>
  </cols>
  <sheetData>
    <row r="1" spans="1:10" ht="54.75" customHeight="1">
      <c r="A1" s="158" t="s">
        <v>330</v>
      </c>
      <c r="B1" s="158"/>
      <c r="C1" s="158"/>
      <c r="D1" s="159"/>
      <c r="E1" s="159"/>
      <c r="F1" s="159"/>
      <c r="G1" s="159"/>
      <c r="H1" s="159"/>
      <c r="I1" s="159"/>
      <c r="J1" s="159"/>
    </row>
    <row r="2" spans="1:16" s="4" customFormat="1" ht="12.75">
      <c r="A2" s="209" t="s">
        <v>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3"/>
      <c r="N2" s="3"/>
      <c r="O2" s="3"/>
      <c r="P2" s="3"/>
    </row>
    <row r="3" spans="1:12" ht="19.5" customHeight="1">
      <c r="A3" s="211" t="s">
        <v>326</v>
      </c>
      <c r="B3" s="211"/>
      <c r="C3" s="211"/>
      <c r="D3" s="212"/>
      <c r="E3" s="212"/>
      <c r="F3" s="5"/>
      <c r="G3" s="5"/>
      <c r="H3" s="5"/>
      <c r="I3" s="5"/>
      <c r="J3" s="5"/>
      <c r="L3" s="5"/>
    </row>
    <row r="4" spans="1:12" ht="21.75" customHeight="1">
      <c r="A4" s="213" t="s">
        <v>1</v>
      </c>
      <c r="B4" s="214"/>
      <c r="C4" s="214"/>
      <c r="D4" s="215"/>
      <c r="E4" s="216"/>
      <c r="F4" s="5"/>
      <c r="G4" s="5"/>
      <c r="H4" s="5"/>
      <c r="I4" s="5"/>
      <c r="J4" s="5"/>
      <c r="L4" s="5"/>
    </row>
    <row r="5" spans="1:10" ht="27.75" customHeight="1">
      <c r="A5" s="203" t="s">
        <v>2</v>
      </c>
      <c r="B5" s="204"/>
      <c r="C5" s="205"/>
      <c r="D5" s="6" t="s">
        <v>3</v>
      </c>
      <c r="E5" s="7" t="s">
        <v>4</v>
      </c>
      <c r="F5" s="8">
        <v>0.06</v>
      </c>
      <c r="G5" s="8" t="s">
        <v>5</v>
      </c>
      <c r="H5" s="206" t="s">
        <v>6</v>
      </c>
      <c r="I5" s="207"/>
      <c r="J5" s="208"/>
    </row>
    <row r="6" spans="1:10" ht="30" customHeight="1">
      <c r="A6" s="203" t="s">
        <v>7</v>
      </c>
      <c r="B6" s="204"/>
      <c r="C6" s="205"/>
      <c r="D6" s="6" t="s">
        <v>3</v>
      </c>
      <c r="E6" s="7" t="s">
        <v>4</v>
      </c>
      <c r="F6" s="8">
        <v>0.06</v>
      </c>
      <c r="G6" s="8" t="s">
        <v>5</v>
      </c>
      <c r="H6" s="206" t="s">
        <v>8</v>
      </c>
      <c r="I6" s="207"/>
      <c r="J6" s="208"/>
    </row>
    <row r="7" spans="1:12" ht="15" customHeight="1">
      <c r="A7" s="192" t="s">
        <v>9</v>
      </c>
      <c r="B7" s="192"/>
      <c r="C7" s="192"/>
      <c r="D7" s="193"/>
      <c r="E7" s="193"/>
      <c r="F7" s="199"/>
      <c r="G7" s="200"/>
      <c r="H7" s="201" t="s">
        <v>10</v>
      </c>
      <c r="I7" s="202"/>
      <c r="J7" s="10"/>
      <c r="L7" s="11"/>
    </row>
    <row r="8" spans="1:12" ht="27.75" customHeight="1">
      <c r="A8" s="192" t="s">
        <v>11</v>
      </c>
      <c r="B8" s="192"/>
      <c r="C8" s="192"/>
      <c r="D8" s="193"/>
      <c r="E8" s="193"/>
      <c r="F8" s="10">
        <v>25000</v>
      </c>
      <c r="G8" s="12"/>
      <c r="H8" s="12"/>
      <c r="I8" s="12"/>
      <c r="J8" s="12"/>
      <c r="K8" s="13">
        <v>25000</v>
      </c>
      <c r="L8" s="12"/>
    </row>
    <row r="9" spans="1:12" ht="12.75">
      <c r="A9" s="192" t="s">
        <v>12</v>
      </c>
      <c r="B9" s="192"/>
      <c r="C9" s="192"/>
      <c r="D9" s="193"/>
      <c r="E9" s="193"/>
      <c r="F9" s="14">
        <v>12</v>
      </c>
      <c r="G9" s="12"/>
      <c r="H9" s="12"/>
      <c r="I9" s="12"/>
      <c r="J9" s="12"/>
      <c r="K9" s="13">
        <v>100000</v>
      </c>
      <c r="L9" s="12"/>
    </row>
    <row r="10" spans="1:12" ht="12.75">
      <c r="A10" s="192" t="s">
        <v>13</v>
      </c>
      <c r="B10" s="192"/>
      <c r="C10" s="192"/>
      <c r="D10" s="193"/>
      <c r="E10" s="193"/>
      <c r="F10" s="10">
        <v>0</v>
      </c>
      <c r="G10" s="12"/>
      <c r="H10" s="12"/>
      <c r="I10" s="12"/>
      <c r="J10" s="12"/>
      <c r="K10" s="13">
        <v>250000</v>
      </c>
      <c r="L10" s="12"/>
    </row>
    <row r="11" spans="1:15" s="19" customFormat="1" ht="52.5" customHeight="1">
      <c r="A11" s="194" t="s">
        <v>14</v>
      </c>
      <c r="B11" s="195"/>
      <c r="C11" s="196"/>
      <c r="D11" s="15" t="s">
        <v>15</v>
      </c>
      <c r="E11" s="16" t="s">
        <v>16</v>
      </c>
      <c r="F11" s="17" t="s">
        <v>17</v>
      </c>
      <c r="G11" s="15" t="s">
        <v>18</v>
      </c>
      <c r="H11" s="15" t="s">
        <v>19</v>
      </c>
      <c r="I11" s="15" t="s">
        <v>20</v>
      </c>
      <c r="J11" s="15" t="s">
        <v>21</v>
      </c>
      <c r="K11" s="18"/>
      <c r="L11" s="15" t="s">
        <v>22</v>
      </c>
      <c r="M11" s="18"/>
      <c r="N11" s="18"/>
      <c r="O11" s="18"/>
    </row>
    <row r="12" spans="1:16" ht="15.75" customHeight="1">
      <c r="A12" s="20"/>
      <c r="B12" s="20"/>
      <c r="C12" s="20"/>
      <c r="D12" s="21"/>
      <c r="E12" s="197" t="s">
        <v>23</v>
      </c>
      <c r="F12" s="198"/>
      <c r="G12" s="22">
        <v>0.0335</v>
      </c>
      <c r="H12" s="22">
        <v>0.0266</v>
      </c>
      <c r="I12" s="22">
        <v>0.0225</v>
      </c>
      <c r="J12" s="22">
        <v>0.175</v>
      </c>
      <c r="L12" s="23"/>
      <c r="P12" s="2"/>
    </row>
    <row r="13" spans="1:16" ht="15.75" customHeight="1">
      <c r="A13" s="20"/>
      <c r="B13" s="24"/>
      <c r="C13" s="24"/>
      <c r="D13" s="186" t="s">
        <v>24</v>
      </c>
      <c r="E13" s="187"/>
      <c r="F13" s="188"/>
      <c r="G13" s="22">
        <v>0</v>
      </c>
      <c r="H13" s="22">
        <v>0</v>
      </c>
      <c r="I13" s="22">
        <v>0</v>
      </c>
      <c r="J13" s="22">
        <v>0</v>
      </c>
      <c r="L13" s="22">
        <v>0</v>
      </c>
      <c r="P13" s="2"/>
    </row>
    <row r="14" spans="1:16" ht="18.75" customHeight="1">
      <c r="A14" s="189" t="s">
        <v>25</v>
      </c>
      <c r="B14" s="190"/>
      <c r="C14" s="191"/>
      <c r="D14" s="25"/>
      <c r="E14" s="7">
        <v>0.254</v>
      </c>
      <c r="F14" s="26">
        <f>D14*(1-E14)</f>
        <v>0</v>
      </c>
      <c r="G14" s="12">
        <f>F14*$G$12</f>
        <v>0</v>
      </c>
      <c r="H14" s="12">
        <f>F14*$H$12</f>
        <v>0</v>
      </c>
      <c r="I14" s="12">
        <f>F14*$I$12</f>
        <v>0</v>
      </c>
      <c r="J14" s="12">
        <f>F14*$J$12</f>
        <v>0</v>
      </c>
      <c r="L14" s="12"/>
      <c r="P14" s="2"/>
    </row>
    <row r="15" spans="1:16" ht="18.75" customHeight="1">
      <c r="A15" s="189" t="s">
        <v>26</v>
      </c>
      <c r="B15" s="190"/>
      <c r="C15" s="191"/>
      <c r="D15" s="25"/>
      <c r="E15" s="7">
        <v>0</v>
      </c>
      <c r="F15" s="11">
        <v>30</v>
      </c>
      <c r="G15" s="12">
        <v>30</v>
      </c>
      <c r="H15" s="12">
        <v>30</v>
      </c>
      <c r="I15" s="12">
        <v>30</v>
      </c>
      <c r="J15" s="12">
        <v>30</v>
      </c>
      <c r="L15" s="12">
        <f>F15*$L$13</f>
        <v>0</v>
      </c>
      <c r="P15" s="2"/>
    </row>
    <row r="16" spans="1:16" ht="22.5" customHeight="1">
      <c r="A16" s="183" t="s">
        <v>27</v>
      </c>
      <c r="B16" s="184"/>
      <c r="C16" s="185"/>
      <c r="D16" s="27"/>
      <c r="E16" s="28"/>
      <c r="F16" s="29">
        <f>D14*(1-E14)+F15</f>
        <v>30</v>
      </c>
      <c r="G16" s="29">
        <f aca="true" t="shared" si="0" ref="G16:L16">G14+G15</f>
        <v>30</v>
      </c>
      <c r="H16" s="29">
        <f t="shared" si="0"/>
        <v>30</v>
      </c>
      <c r="I16" s="29">
        <f t="shared" si="0"/>
        <v>30</v>
      </c>
      <c r="J16" s="29">
        <f t="shared" si="0"/>
        <v>30</v>
      </c>
      <c r="K16" s="29">
        <f t="shared" si="0"/>
        <v>0</v>
      </c>
      <c r="L16" s="29">
        <f t="shared" si="0"/>
        <v>0</v>
      </c>
      <c r="P16" s="2"/>
    </row>
    <row r="17" spans="1:16" ht="22.5" customHeight="1">
      <c r="A17" s="183" t="s">
        <v>28</v>
      </c>
      <c r="B17" s="184"/>
      <c r="C17" s="185"/>
      <c r="D17" s="30"/>
      <c r="E17" s="31"/>
      <c r="F17" s="32">
        <f>SUM(F16/F8)</f>
        <v>0.0012</v>
      </c>
      <c r="G17" s="32">
        <f>SUM(G16/F8)</f>
        <v>0.0012</v>
      </c>
      <c r="H17" s="32">
        <f>SUM(H16/F8)</f>
        <v>0.0012</v>
      </c>
      <c r="I17" s="32">
        <f>SUM(I16/F8)</f>
        <v>0.0012</v>
      </c>
      <c r="J17" s="32">
        <f>SUM(J16/F8)</f>
        <v>0.0012</v>
      </c>
      <c r="K17" s="32" t="e">
        <f>SUM(K16/J8)</f>
        <v>#DIV/0!</v>
      </c>
      <c r="L17" s="32">
        <f>SUM(L16/F8)</f>
        <v>0</v>
      </c>
      <c r="P17" s="2"/>
    </row>
    <row r="18" spans="1:15" s="19" customFormat="1" ht="54" customHeight="1">
      <c r="A18" s="33" t="s">
        <v>29</v>
      </c>
      <c r="B18" s="33" t="s">
        <v>30</v>
      </c>
      <c r="C18" s="33" t="s">
        <v>31</v>
      </c>
      <c r="D18" s="34" t="s">
        <v>15</v>
      </c>
      <c r="E18" s="35" t="s">
        <v>16</v>
      </c>
      <c r="F18" s="36" t="s">
        <v>17</v>
      </c>
      <c r="G18" s="34" t="s">
        <v>18</v>
      </c>
      <c r="H18" s="34" t="s">
        <v>19</v>
      </c>
      <c r="I18" s="34" t="s">
        <v>20</v>
      </c>
      <c r="J18" s="34" t="s">
        <v>21</v>
      </c>
      <c r="K18" s="18"/>
      <c r="L18" s="34" t="s">
        <v>22</v>
      </c>
      <c r="M18" s="18"/>
      <c r="N18" s="18"/>
      <c r="O18" s="18"/>
    </row>
    <row r="19" spans="1:16" ht="39" customHeight="1">
      <c r="A19" s="37" t="s">
        <v>32</v>
      </c>
      <c r="B19" s="37"/>
      <c r="C19" s="37"/>
      <c r="D19" s="38"/>
      <c r="E19" s="38"/>
      <c r="F19" s="39"/>
      <c r="G19" s="32"/>
      <c r="H19" s="32"/>
      <c r="I19" s="32"/>
      <c r="J19" s="32"/>
      <c r="K19" s="12"/>
      <c r="L19" s="32"/>
      <c r="P19" s="2"/>
    </row>
    <row r="20" spans="1:15" s="43" customFormat="1" ht="11.25">
      <c r="A20" s="53" t="s">
        <v>33</v>
      </c>
      <c r="B20" s="54" t="s">
        <v>34</v>
      </c>
      <c r="C20" s="55"/>
      <c r="D20" s="56">
        <v>1495</v>
      </c>
      <c r="E20" s="57">
        <v>0.06</v>
      </c>
      <c r="F20" s="58">
        <f aca="true" t="shared" si="1" ref="F20:F49">D20*(1-E20)</f>
        <v>1405.3</v>
      </c>
      <c r="G20" s="59">
        <f aca="true" t="shared" si="2" ref="G20:G51">F20*$G$12</f>
        <v>47.07755</v>
      </c>
      <c r="H20" s="59">
        <f aca="true" t="shared" si="3" ref="H20:H51">F20*$H$12</f>
        <v>37.380979999999994</v>
      </c>
      <c r="I20" s="59">
        <f aca="true" t="shared" si="4" ref="I20:I51">F20*$I$12</f>
        <v>31.619249999999997</v>
      </c>
      <c r="J20" s="59">
        <f aca="true" t="shared" si="5" ref="J20:J51">F20*$J$12</f>
        <v>245.92749999999998</v>
      </c>
      <c r="K20" s="50"/>
      <c r="L20" s="59">
        <f aca="true" t="shared" si="6" ref="L20:L51">H20*$J$12</f>
        <v>6.541671499999999</v>
      </c>
      <c r="M20" s="42"/>
      <c r="N20" s="42"/>
      <c r="O20" s="42"/>
    </row>
    <row r="21" spans="1:15" s="43" customFormat="1" ht="11.25">
      <c r="A21" s="60" t="s">
        <v>35</v>
      </c>
      <c r="B21" s="61" t="s">
        <v>36</v>
      </c>
      <c r="C21" s="55"/>
      <c r="D21" s="56">
        <v>995</v>
      </c>
      <c r="E21" s="57">
        <v>0.06</v>
      </c>
      <c r="F21" s="58">
        <f t="shared" si="1"/>
        <v>935.3</v>
      </c>
      <c r="G21" s="59">
        <f t="shared" si="2"/>
        <v>31.33255</v>
      </c>
      <c r="H21" s="59">
        <f t="shared" si="3"/>
        <v>24.87898</v>
      </c>
      <c r="I21" s="59">
        <f t="shared" si="4"/>
        <v>21.044249999999998</v>
      </c>
      <c r="J21" s="59">
        <f t="shared" si="5"/>
        <v>163.67749999999998</v>
      </c>
      <c r="K21" s="50"/>
      <c r="L21" s="59">
        <f t="shared" si="6"/>
        <v>4.3538215</v>
      </c>
      <c r="M21" s="42"/>
      <c r="N21" s="42"/>
      <c r="O21" s="42"/>
    </row>
    <row r="22" spans="1:15" s="43" customFormat="1" ht="11.25">
      <c r="A22" s="62" t="s">
        <v>37</v>
      </c>
      <c r="B22" s="63" t="s">
        <v>38</v>
      </c>
      <c r="C22" s="64"/>
      <c r="D22" s="56">
        <v>1495</v>
      </c>
      <c r="E22" s="46">
        <v>0.06</v>
      </c>
      <c r="F22" s="58">
        <f t="shared" si="1"/>
        <v>1405.3</v>
      </c>
      <c r="G22" s="59">
        <f t="shared" si="2"/>
        <v>47.07755</v>
      </c>
      <c r="H22" s="59">
        <f t="shared" si="3"/>
        <v>37.380979999999994</v>
      </c>
      <c r="I22" s="59">
        <f t="shared" si="4"/>
        <v>31.619249999999997</v>
      </c>
      <c r="J22" s="59">
        <f t="shared" si="5"/>
        <v>245.92749999999998</v>
      </c>
      <c r="K22" s="50"/>
      <c r="L22" s="59">
        <f t="shared" si="6"/>
        <v>6.541671499999999</v>
      </c>
      <c r="M22" s="42"/>
      <c r="N22" s="42"/>
      <c r="O22" s="42"/>
    </row>
    <row r="23" spans="1:15" s="43" customFormat="1" ht="11.25">
      <c r="A23" s="62" t="s">
        <v>39</v>
      </c>
      <c r="B23" s="63" t="s">
        <v>40</v>
      </c>
      <c r="C23" s="64"/>
      <c r="D23" s="56">
        <v>995</v>
      </c>
      <c r="E23" s="46">
        <v>0.06</v>
      </c>
      <c r="F23" s="58">
        <f t="shared" si="1"/>
        <v>935.3</v>
      </c>
      <c r="G23" s="59">
        <f t="shared" si="2"/>
        <v>31.33255</v>
      </c>
      <c r="H23" s="59">
        <f t="shared" si="3"/>
        <v>24.87898</v>
      </c>
      <c r="I23" s="59">
        <f t="shared" si="4"/>
        <v>21.044249999999998</v>
      </c>
      <c r="J23" s="59">
        <f t="shared" si="5"/>
        <v>163.67749999999998</v>
      </c>
      <c r="K23" s="50"/>
      <c r="L23" s="59">
        <f t="shared" si="6"/>
        <v>4.3538215</v>
      </c>
      <c r="M23" s="42"/>
      <c r="N23" s="42"/>
      <c r="O23" s="42"/>
    </row>
    <row r="24" spans="1:15" s="71" customFormat="1" ht="11.25">
      <c r="A24" s="65" t="s">
        <v>41</v>
      </c>
      <c r="B24" s="66" t="s">
        <v>42</v>
      </c>
      <c r="C24" s="44">
        <v>0</v>
      </c>
      <c r="D24" s="67">
        <v>1950</v>
      </c>
      <c r="E24" s="45">
        <v>0.06</v>
      </c>
      <c r="F24" s="68">
        <f t="shared" si="1"/>
        <v>1833</v>
      </c>
      <c r="G24" s="69">
        <f t="shared" si="2"/>
        <v>61.4055</v>
      </c>
      <c r="H24" s="69">
        <f t="shared" si="3"/>
        <v>48.757799999999996</v>
      </c>
      <c r="I24" s="69">
        <f t="shared" si="4"/>
        <v>41.2425</v>
      </c>
      <c r="J24" s="69">
        <f t="shared" si="5"/>
        <v>320.775</v>
      </c>
      <c r="K24" s="70"/>
      <c r="L24" s="69">
        <f t="shared" si="6"/>
        <v>8.532614999999998</v>
      </c>
      <c r="M24" s="70"/>
      <c r="N24" s="70"/>
      <c r="O24" s="70"/>
    </row>
    <row r="25" spans="1:15" s="71" customFormat="1" ht="11.25">
      <c r="A25" s="65" t="s">
        <v>43</v>
      </c>
      <c r="B25" s="66" t="s">
        <v>44</v>
      </c>
      <c r="C25" s="44">
        <v>0</v>
      </c>
      <c r="D25" s="67">
        <v>1425</v>
      </c>
      <c r="E25" s="45">
        <v>0.06</v>
      </c>
      <c r="F25" s="68">
        <f t="shared" si="1"/>
        <v>1339.5</v>
      </c>
      <c r="G25" s="69">
        <f t="shared" si="2"/>
        <v>44.873250000000006</v>
      </c>
      <c r="H25" s="69">
        <f t="shared" si="3"/>
        <v>35.6307</v>
      </c>
      <c r="I25" s="69">
        <f t="shared" si="4"/>
        <v>30.138749999999998</v>
      </c>
      <c r="J25" s="69">
        <f t="shared" si="5"/>
        <v>234.4125</v>
      </c>
      <c r="K25" s="70"/>
      <c r="L25" s="69">
        <f t="shared" si="6"/>
        <v>6.2353724999999995</v>
      </c>
      <c r="M25" s="70"/>
      <c r="N25" s="70"/>
      <c r="O25" s="70"/>
    </row>
    <row r="26" spans="1:15" s="43" customFormat="1" ht="11.25">
      <c r="A26" s="72" t="s">
        <v>45</v>
      </c>
      <c r="B26" s="72" t="s">
        <v>46</v>
      </c>
      <c r="C26" s="73">
        <v>0</v>
      </c>
      <c r="D26" s="74">
        <v>775</v>
      </c>
      <c r="E26" s="46">
        <v>0.06</v>
      </c>
      <c r="F26" s="58">
        <f t="shared" si="1"/>
        <v>728.5</v>
      </c>
      <c r="G26" s="59">
        <f t="shared" si="2"/>
        <v>24.40475</v>
      </c>
      <c r="H26" s="59">
        <f t="shared" si="3"/>
        <v>19.3781</v>
      </c>
      <c r="I26" s="59">
        <f t="shared" si="4"/>
        <v>16.39125</v>
      </c>
      <c r="J26" s="59">
        <f t="shared" si="5"/>
        <v>127.4875</v>
      </c>
      <c r="K26" s="50"/>
      <c r="L26" s="59">
        <f t="shared" si="6"/>
        <v>3.3911675</v>
      </c>
      <c r="M26" s="42"/>
      <c r="N26" s="42"/>
      <c r="O26" s="42"/>
    </row>
    <row r="27" spans="1:15" s="43" customFormat="1" ht="11.25">
      <c r="A27" s="72" t="s">
        <v>47</v>
      </c>
      <c r="B27" s="72" t="s">
        <v>48</v>
      </c>
      <c r="C27" s="73">
        <v>0</v>
      </c>
      <c r="D27" s="74">
        <v>965</v>
      </c>
      <c r="E27" s="46">
        <v>0.06</v>
      </c>
      <c r="F27" s="58">
        <f t="shared" si="1"/>
        <v>907.0999999999999</v>
      </c>
      <c r="G27" s="59">
        <f t="shared" si="2"/>
        <v>30.38785</v>
      </c>
      <c r="H27" s="59">
        <f t="shared" si="3"/>
        <v>24.128859999999996</v>
      </c>
      <c r="I27" s="59">
        <f t="shared" si="4"/>
        <v>20.40975</v>
      </c>
      <c r="J27" s="59">
        <f t="shared" si="5"/>
        <v>158.74249999999998</v>
      </c>
      <c r="K27" s="50"/>
      <c r="L27" s="59">
        <f t="shared" si="6"/>
        <v>4.222550499999999</v>
      </c>
      <c r="M27" s="42"/>
      <c r="N27" s="42"/>
      <c r="O27" s="42"/>
    </row>
    <row r="28" spans="1:15" s="43" customFormat="1" ht="11.25">
      <c r="A28" s="72" t="s">
        <v>49</v>
      </c>
      <c r="B28" s="75" t="s">
        <v>50</v>
      </c>
      <c r="C28" s="73">
        <v>0</v>
      </c>
      <c r="D28" s="74">
        <v>1085</v>
      </c>
      <c r="E28" s="46">
        <v>0.06</v>
      </c>
      <c r="F28" s="58">
        <f t="shared" si="1"/>
        <v>1019.9</v>
      </c>
      <c r="G28" s="59">
        <f t="shared" si="2"/>
        <v>34.166650000000004</v>
      </c>
      <c r="H28" s="59">
        <f t="shared" si="3"/>
        <v>27.12934</v>
      </c>
      <c r="I28" s="59">
        <f t="shared" si="4"/>
        <v>22.94775</v>
      </c>
      <c r="J28" s="59">
        <f t="shared" si="5"/>
        <v>178.4825</v>
      </c>
      <c r="K28" s="50"/>
      <c r="L28" s="59">
        <f t="shared" si="6"/>
        <v>4.747634499999999</v>
      </c>
      <c r="M28" s="42"/>
      <c r="N28" s="42"/>
      <c r="O28" s="42"/>
    </row>
    <row r="29" spans="1:15" s="43" customFormat="1" ht="11.25">
      <c r="A29" s="72" t="s">
        <v>51</v>
      </c>
      <c r="B29" s="75" t="s">
        <v>52</v>
      </c>
      <c r="C29" s="73">
        <v>0</v>
      </c>
      <c r="D29" s="74">
        <v>880</v>
      </c>
      <c r="E29" s="46">
        <v>0.06</v>
      </c>
      <c r="F29" s="58">
        <f t="shared" si="1"/>
        <v>827.1999999999999</v>
      </c>
      <c r="G29" s="59">
        <f t="shared" si="2"/>
        <v>27.711199999999998</v>
      </c>
      <c r="H29" s="59">
        <f t="shared" si="3"/>
        <v>22.003519999999998</v>
      </c>
      <c r="I29" s="59">
        <f t="shared" si="4"/>
        <v>18.612</v>
      </c>
      <c r="J29" s="59">
        <f t="shared" si="5"/>
        <v>144.76</v>
      </c>
      <c r="K29" s="50"/>
      <c r="L29" s="59">
        <f t="shared" si="6"/>
        <v>3.8506159999999996</v>
      </c>
      <c r="M29" s="42"/>
      <c r="N29" s="42"/>
      <c r="O29" s="42"/>
    </row>
    <row r="30" spans="1:15" s="43" customFormat="1" ht="11.25">
      <c r="A30" s="72" t="s">
        <v>327</v>
      </c>
      <c r="B30" s="72" t="s">
        <v>53</v>
      </c>
      <c r="C30" s="73">
        <v>0</v>
      </c>
      <c r="D30" s="74">
        <v>515</v>
      </c>
      <c r="E30" s="46">
        <v>0.06</v>
      </c>
      <c r="F30" s="58">
        <f t="shared" si="1"/>
        <v>484.09999999999997</v>
      </c>
      <c r="G30" s="59">
        <f t="shared" si="2"/>
        <v>16.21735</v>
      </c>
      <c r="H30" s="59">
        <f t="shared" si="3"/>
        <v>12.877059999999998</v>
      </c>
      <c r="I30" s="59">
        <f t="shared" si="4"/>
        <v>10.892249999999999</v>
      </c>
      <c r="J30" s="59">
        <f t="shared" si="5"/>
        <v>84.71749999999999</v>
      </c>
      <c r="K30" s="50"/>
      <c r="L30" s="59">
        <f t="shared" si="6"/>
        <v>2.2534854999999996</v>
      </c>
      <c r="M30" s="42"/>
      <c r="N30" s="42"/>
      <c r="O30" s="42"/>
    </row>
    <row r="31" spans="1:15" s="43" customFormat="1" ht="11.25">
      <c r="A31" s="72" t="s">
        <v>54</v>
      </c>
      <c r="B31" s="72" t="s">
        <v>55</v>
      </c>
      <c r="C31" s="73">
        <v>0</v>
      </c>
      <c r="D31" s="74">
        <v>168</v>
      </c>
      <c r="E31" s="46">
        <v>0.06</v>
      </c>
      <c r="F31" s="58">
        <f t="shared" si="1"/>
        <v>157.92</v>
      </c>
      <c r="G31" s="59">
        <f t="shared" si="2"/>
        <v>5.2903199999999995</v>
      </c>
      <c r="H31" s="59">
        <f t="shared" si="3"/>
        <v>4.200671999999999</v>
      </c>
      <c r="I31" s="59">
        <f t="shared" si="4"/>
        <v>3.5531999999999995</v>
      </c>
      <c r="J31" s="59">
        <f t="shared" si="5"/>
        <v>27.635999999999996</v>
      </c>
      <c r="K31" s="50"/>
      <c r="L31" s="59">
        <f t="shared" si="6"/>
        <v>0.7351175999999998</v>
      </c>
      <c r="M31" s="42"/>
      <c r="N31" s="42"/>
      <c r="O31" s="42"/>
    </row>
    <row r="32" spans="1:15" s="43" customFormat="1" ht="11.25">
      <c r="A32" s="72" t="s">
        <v>56</v>
      </c>
      <c r="B32" s="72" t="s">
        <v>57</v>
      </c>
      <c r="C32" s="73">
        <v>0</v>
      </c>
      <c r="D32" s="74">
        <v>215</v>
      </c>
      <c r="E32" s="46">
        <v>0.06</v>
      </c>
      <c r="F32" s="58">
        <f t="shared" si="1"/>
        <v>202.1</v>
      </c>
      <c r="G32" s="59">
        <f t="shared" si="2"/>
        <v>6.7703500000000005</v>
      </c>
      <c r="H32" s="59">
        <f t="shared" si="3"/>
        <v>5.375859999999999</v>
      </c>
      <c r="I32" s="59">
        <f t="shared" si="4"/>
        <v>4.54725</v>
      </c>
      <c r="J32" s="59">
        <f t="shared" si="5"/>
        <v>35.3675</v>
      </c>
      <c r="K32" s="50"/>
      <c r="L32" s="59">
        <f t="shared" si="6"/>
        <v>0.9407754999999999</v>
      </c>
      <c r="M32" s="42"/>
      <c r="N32" s="42"/>
      <c r="O32" s="42"/>
    </row>
    <row r="33" spans="1:15" s="43" customFormat="1" ht="11.25">
      <c r="A33" s="72" t="s">
        <v>58</v>
      </c>
      <c r="B33" s="72" t="s">
        <v>59</v>
      </c>
      <c r="C33" s="73">
        <v>0</v>
      </c>
      <c r="D33" s="74">
        <v>250</v>
      </c>
      <c r="E33" s="46">
        <v>0.06</v>
      </c>
      <c r="F33" s="58">
        <f t="shared" si="1"/>
        <v>235</v>
      </c>
      <c r="G33" s="59">
        <f t="shared" si="2"/>
        <v>7.8725000000000005</v>
      </c>
      <c r="H33" s="59">
        <f t="shared" si="3"/>
        <v>6.2509999999999994</v>
      </c>
      <c r="I33" s="59">
        <f t="shared" si="4"/>
        <v>5.2875</v>
      </c>
      <c r="J33" s="59">
        <f t="shared" si="5"/>
        <v>41.125</v>
      </c>
      <c r="K33" s="50"/>
      <c r="L33" s="59">
        <f t="shared" si="6"/>
        <v>1.0939249999999998</v>
      </c>
      <c r="M33" s="42"/>
      <c r="N33" s="42"/>
      <c r="O33" s="42"/>
    </row>
    <row r="34" spans="1:15" s="43" customFormat="1" ht="11.25">
      <c r="A34" s="72" t="s">
        <v>60</v>
      </c>
      <c r="B34" s="76" t="s">
        <v>61</v>
      </c>
      <c r="C34" s="73">
        <v>0</v>
      </c>
      <c r="D34" s="74">
        <v>195</v>
      </c>
      <c r="E34" s="46">
        <v>0.06</v>
      </c>
      <c r="F34" s="58">
        <f t="shared" si="1"/>
        <v>183.29999999999998</v>
      </c>
      <c r="G34" s="59">
        <f t="shared" si="2"/>
        <v>6.14055</v>
      </c>
      <c r="H34" s="59">
        <f t="shared" si="3"/>
        <v>4.875779999999999</v>
      </c>
      <c r="I34" s="59">
        <f t="shared" si="4"/>
        <v>4.124249999999999</v>
      </c>
      <c r="J34" s="59">
        <f t="shared" si="5"/>
        <v>32.07749999999999</v>
      </c>
      <c r="K34" s="50"/>
      <c r="L34" s="59">
        <f t="shared" si="6"/>
        <v>0.8532614999999998</v>
      </c>
      <c r="M34" s="42"/>
      <c r="N34" s="42"/>
      <c r="O34" s="42"/>
    </row>
    <row r="35" spans="1:15" s="43" customFormat="1" ht="11.25">
      <c r="A35" s="72" t="s">
        <v>62</v>
      </c>
      <c r="B35" s="76" t="s">
        <v>63</v>
      </c>
      <c r="C35" s="73">
        <v>0</v>
      </c>
      <c r="D35" s="74">
        <v>225</v>
      </c>
      <c r="E35" s="46">
        <v>0.06</v>
      </c>
      <c r="F35" s="58">
        <f t="shared" si="1"/>
        <v>211.5</v>
      </c>
      <c r="G35" s="59">
        <f t="shared" si="2"/>
        <v>7.08525</v>
      </c>
      <c r="H35" s="59">
        <f t="shared" si="3"/>
        <v>5.6259</v>
      </c>
      <c r="I35" s="59">
        <f t="shared" si="4"/>
        <v>4.75875</v>
      </c>
      <c r="J35" s="59">
        <f t="shared" si="5"/>
        <v>37.012499999999996</v>
      </c>
      <c r="K35" s="50"/>
      <c r="L35" s="59">
        <f t="shared" si="6"/>
        <v>0.9845324999999999</v>
      </c>
      <c r="M35" s="42"/>
      <c r="N35" s="42"/>
      <c r="O35" s="42"/>
    </row>
    <row r="36" spans="1:15" s="43" customFormat="1" ht="11.25">
      <c r="A36" s="72" t="s">
        <v>64</v>
      </c>
      <c r="B36" s="72" t="s">
        <v>65</v>
      </c>
      <c r="C36" s="73">
        <v>0</v>
      </c>
      <c r="D36" s="74">
        <v>575</v>
      </c>
      <c r="E36" s="46">
        <v>0.06</v>
      </c>
      <c r="F36" s="58">
        <f t="shared" si="1"/>
        <v>540.5</v>
      </c>
      <c r="G36" s="59">
        <f t="shared" si="2"/>
        <v>18.10675</v>
      </c>
      <c r="H36" s="59">
        <f t="shared" si="3"/>
        <v>14.3773</v>
      </c>
      <c r="I36" s="59">
        <f t="shared" si="4"/>
        <v>12.161249999999999</v>
      </c>
      <c r="J36" s="59">
        <f t="shared" si="5"/>
        <v>94.58749999999999</v>
      </c>
      <c r="K36" s="50"/>
      <c r="L36" s="59">
        <f t="shared" si="6"/>
        <v>2.5160275</v>
      </c>
      <c r="M36" s="42"/>
      <c r="N36" s="42"/>
      <c r="O36" s="42"/>
    </row>
    <row r="37" spans="1:15" s="43" customFormat="1" ht="11.25">
      <c r="A37" s="72" t="s">
        <v>66</v>
      </c>
      <c r="B37" s="72" t="s">
        <v>67</v>
      </c>
      <c r="C37" s="73">
        <v>0</v>
      </c>
      <c r="D37" s="74">
        <v>721</v>
      </c>
      <c r="E37" s="46">
        <v>0.06</v>
      </c>
      <c r="F37" s="58">
        <f t="shared" si="1"/>
        <v>677.74</v>
      </c>
      <c r="G37" s="59">
        <f t="shared" si="2"/>
        <v>22.70429</v>
      </c>
      <c r="H37" s="59">
        <f t="shared" si="3"/>
        <v>18.027884</v>
      </c>
      <c r="I37" s="59">
        <f t="shared" si="4"/>
        <v>15.24915</v>
      </c>
      <c r="J37" s="59">
        <f t="shared" si="5"/>
        <v>118.60449999999999</v>
      </c>
      <c r="K37" s="50"/>
      <c r="L37" s="59">
        <f t="shared" si="6"/>
        <v>3.1548797</v>
      </c>
      <c r="M37" s="42"/>
      <c r="N37" s="42"/>
      <c r="O37" s="42"/>
    </row>
    <row r="38" spans="1:15" s="43" customFormat="1" ht="11.25">
      <c r="A38" s="72" t="s">
        <v>68</v>
      </c>
      <c r="B38" s="76" t="s">
        <v>69</v>
      </c>
      <c r="C38" s="73">
        <v>0</v>
      </c>
      <c r="D38" s="74">
        <v>778</v>
      </c>
      <c r="E38" s="46">
        <v>0.06</v>
      </c>
      <c r="F38" s="58">
        <f t="shared" si="1"/>
        <v>731.3199999999999</v>
      </c>
      <c r="G38" s="59">
        <f t="shared" si="2"/>
        <v>24.499219999999998</v>
      </c>
      <c r="H38" s="59">
        <f t="shared" si="3"/>
        <v>19.453111999999997</v>
      </c>
      <c r="I38" s="59">
        <f t="shared" si="4"/>
        <v>16.4547</v>
      </c>
      <c r="J38" s="59">
        <f t="shared" si="5"/>
        <v>127.98099999999998</v>
      </c>
      <c r="K38" s="50"/>
      <c r="L38" s="59">
        <f t="shared" si="6"/>
        <v>3.404294599999999</v>
      </c>
      <c r="M38" s="42"/>
      <c r="N38" s="42"/>
      <c r="O38" s="42"/>
    </row>
    <row r="39" spans="1:15" s="43" customFormat="1" ht="11.25">
      <c r="A39" s="72" t="s">
        <v>70</v>
      </c>
      <c r="B39" s="76" t="s">
        <v>71</v>
      </c>
      <c r="C39" s="73">
        <v>0</v>
      </c>
      <c r="D39" s="74">
        <v>720</v>
      </c>
      <c r="E39" s="46">
        <v>0.06</v>
      </c>
      <c r="F39" s="58">
        <f t="shared" si="1"/>
        <v>676.8</v>
      </c>
      <c r="G39" s="59">
        <f t="shared" si="2"/>
        <v>22.6728</v>
      </c>
      <c r="H39" s="59">
        <f t="shared" si="3"/>
        <v>18.002879999999998</v>
      </c>
      <c r="I39" s="59">
        <f t="shared" si="4"/>
        <v>15.227999999999998</v>
      </c>
      <c r="J39" s="59">
        <f t="shared" si="5"/>
        <v>118.43999999999998</v>
      </c>
      <c r="K39" s="50"/>
      <c r="L39" s="59">
        <f t="shared" si="6"/>
        <v>3.1505039999999993</v>
      </c>
      <c r="M39" s="42"/>
      <c r="N39" s="42"/>
      <c r="O39" s="42"/>
    </row>
    <row r="40" spans="1:15" s="43" customFormat="1" ht="11.25">
      <c r="A40" s="72" t="s">
        <v>72</v>
      </c>
      <c r="B40" s="72" t="s">
        <v>73</v>
      </c>
      <c r="C40" s="73">
        <v>0</v>
      </c>
      <c r="D40" s="74">
        <v>590</v>
      </c>
      <c r="E40" s="46">
        <v>0.06</v>
      </c>
      <c r="F40" s="58">
        <f t="shared" si="1"/>
        <v>554.6</v>
      </c>
      <c r="G40" s="59">
        <f t="shared" si="2"/>
        <v>18.5791</v>
      </c>
      <c r="H40" s="59">
        <f t="shared" si="3"/>
        <v>14.75236</v>
      </c>
      <c r="I40" s="59">
        <f t="shared" si="4"/>
        <v>12.4785</v>
      </c>
      <c r="J40" s="59">
        <f t="shared" si="5"/>
        <v>97.05499999999999</v>
      </c>
      <c r="K40" s="50"/>
      <c r="L40" s="59">
        <f t="shared" si="6"/>
        <v>2.581663</v>
      </c>
      <c r="M40" s="42"/>
      <c r="N40" s="42"/>
      <c r="O40" s="42"/>
    </row>
    <row r="41" spans="1:15" s="43" customFormat="1" ht="11.25">
      <c r="A41" s="72" t="s">
        <v>74</v>
      </c>
      <c r="B41" s="72" t="s">
        <v>75</v>
      </c>
      <c r="C41" s="73">
        <v>0</v>
      </c>
      <c r="D41" s="77">
        <v>735</v>
      </c>
      <c r="E41" s="46">
        <v>0.06</v>
      </c>
      <c r="F41" s="58">
        <f t="shared" si="1"/>
        <v>690.9</v>
      </c>
      <c r="G41" s="59">
        <f t="shared" si="2"/>
        <v>23.14515</v>
      </c>
      <c r="H41" s="59">
        <f t="shared" si="3"/>
        <v>18.37794</v>
      </c>
      <c r="I41" s="59">
        <f t="shared" si="4"/>
        <v>15.54525</v>
      </c>
      <c r="J41" s="59">
        <f t="shared" si="5"/>
        <v>120.90749999999998</v>
      </c>
      <c r="K41" s="50"/>
      <c r="L41" s="59">
        <f t="shared" si="6"/>
        <v>3.2161394999999997</v>
      </c>
      <c r="M41" s="42"/>
      <c r="N41" s="42"/>
      <c r="O41" s="42"/>
    </row>
    <row r="42" spans="1:15" s="43" customFormat="1" ht="11.25">
      <c r="A42" s="72" t="s">
        <v>76</v>
      </c>
      <c r="B42" s="75" t="s">
        <v>77</v>
      </c>
      <c r="C42" s="73">
        <v>0</v>
      </c>
      <c r="D42" s="77">
        <v>840</v>
      </c>
      <c r="E42" s="46">
        <v>0.06</v>
      </c>
      <c r="F42" s="58">
        <f t="shared" si="1"/>
        <v>789.5999999999999</v>
      </c>
      <c r="G42" s="59">
        <f t="shared" si="2"/>
        <v>26.4516</v>
      </c>
      <c r="H42" s="59">
        <f t="shared" si="3"/>
        <v>21.003359999999997</v>
      </c>
      <c r="I42" s="59">
        <f t="shared" si="4"/>
        <v>17.766</v>
      </c>
      <c r="J42" s="59">
        <f t="shared" si="5"/>
        <v>138.17999999999998</v>
      </c>
      <c r="K42" s="50"/>
      <c r="L42" s="59">
        <f t="shared" si="6"/>
        <v>3.6755879999999994</v>
      </c>
      <c r="M42" s="42"/>
      <c r="N42" s="42"/>
      <c r="O42" s="42"/>
    </row>
    <row r="43" spans="1:15" s="43" customFormat="1" ht="11.25">
      <c r="A43" s="72" t="s">
        <v>78</v>
      </c>
      <c r="B43" s="75" t="s">
        <v>79</v>
      </c>
      <c r="C43" s="73">
        <v>0</v>
      </c>
      <c r="D43" s="77">
        <v>680</v>
      </c>
      <c r="E43" s="46">
        <v>0.06</v>
      </c>
      <c r="F43" s="58">
        <f t="shared" si="1"/>
        <v>639.1999999999999</v>
      </c>
      <c r="G43" s="59">
        <f t="shared" si="2"/>
        <v>21.4132</v>
      </c>
      <c r="H43" s="59">
        <f t="shared" si="3"/>
        <v>17.002719999999997</v>
      </c>
      <c r="I43" s="59">
        <f t="shared" si="4"/>
        <v>14.381999999999998</v>
      </c>
      <c r="J43" s="59">
        <f t="shared" si="5"/>
        <v>111.85999999999999</v>
      </c>
      <c r="K43" s="50"/>
      <c r="L43" s="59">
        <f t="shared" si="6"/>
        <v>2.975475999999999</v>
      </c>
      <c r="M43" s="42"/>
      <c r="N43" s="42"/>
      <c r="O43" s="42"/>
    </row>
    <row r="44" spans="1:15" s="43" customFormat="1" ht="11.25">
      <c r="A44" s="72" t="s">
        <v>328</v>
      </c>
      <c r="B44" s="72" t="s">
        <v>80</v>
      </c>
      <c r="C44" s="73">
        <v>0</v>
      </c>
      <c r="D44" s="77">
        <v>410</v>
      </c>
      <c r="E44" s="46">
        <v>0.06</v>
      </c>
      <c r="F44" s="58">
        <f t="shared" si="1"/>
        <v>385.4</v>
      </c>
      <c r="G44" s="59">
        <f t="shared" si="2"/>
        <v>12.9109</v>
      </c>
      <c r="H44" s="59">
        <f t="shared" si="3"/>
        <v>10.251639999999998</v>
      </c>
      <c r="I44" s="59">
        <f t="shared" si="4"/>
        <v>8.6715</v>
      </c>
      <c r="J44" s="59">
        <f t="shared" si="5"/>
        <v>67.445</v>
      </c>
      <c r="K44" s="50"/>
      <c r="L44" s="59">
        <f t="shared" si="6"/>
        <v>1.7940369999999997</v>
      </c>
      <c r="M44" s="42"/>
      <c r="N44" s="42"/>
      <c r="O44" s="42"/>
    </row>
    <row r="45" spans="1:15" s="43" customFormat="1" ht="11.25">
      <c r="A45" s="72" t="s">
        <v>81</v>
      </c>
      <c r="B45" s="72" t="s">
        <v>82</v>
      </c>
      <c r="C45" s="73">
        <v>0</v>
      </c>
      <c r="D45" s="77">
        <v>139</v>
      </c>
      <c r="E45" s="46">
        <v>0.06</v>
      </c>
      <c r="F45" s="58">
        <f t="shared" si="1"/>
        <v>130.66</v>
      </c>
      <c r="G45" s="59">
        <f t="shared" si="2"/>
        <v>4.37711</v>
      </c>
      <c r="H45" s="59">
        <f t="shared" si="3"/>
        <v>3.4755559999999996</v>
      </c>
      <c r="I45" s="59">
        <f t="shared" si="4"/>
        <v>2.93985</v>
      </c>
      <c r="J45" s="59">
        <f t="shared" si="5"/>
        <v>22.865499999999997</v>
      </c>
      <c r="K45" s="50"/>
      <c r="L45" s="59">
        <f t="shared" si="6"/>
        <v>0.6082222999999999</v>
      </c>
      <c r="M45" s="42"/>
      <c r="N45" s="42"/>
      <c r="O45" s="42"/>
    </row>
    <row r="46" spans="1:15" s="43" customFormat="1" ht="11.25">
      <c r="A46" s="72" t="s">
        <v>83</v>
      </c>
      <c r="B46" s="72" t="s">
        <v>84</v>
      </c>
      <c r="C46" s="73">
        <v>0</v>
      </c>
      <c r="D46" s="77">
        <v>160</v>
      </c>
      <c r="E46" s="46">
        <v>0.06</v>
      </c>
      <c r="F46" s="58">
        <f t="shared" si="1"/>
        <v>150.39999999999998</v>
      </c>
      <c r="G46" s="59">
        <f t="shared" si="2"/>
        <v>5.038399999999999</v>
      </c>
      <c r="H46" s="59">
        <f t="shared" si="3"/>
        <v>4.000639999999999</v>
      </c>
      <c r="I46" s="59">
        <f t="shared" si="4"/>
        <v>3.3839999999999995</v>
      </c>
      <c r="J46" s="59">
        <f t="shared" si="5"/>
        <v>26.319999999999993</v>
      </c>
      <c r="K46" s="50"/>
      <c r="L46" s="59">
        <f t="shared" si="6"/>
        <v>0.7001119999999997</v>
      </c>
      <c r="M46" s="42"/>
      <c r="N46" s="42"/>
      <c r="O46" s="42"/>
    </row>
    <row r="47" spans="1:15" s="43" customFormat="1" ht="11.25">
      <c r="A47" s="72" t="s">
        <v>85</v>
      </c>
      <c r="B47" s="72" t="s">
        <v>86</v>
      </c>
      <c r="C47" s="73">
        <v>0</v>
      </c>
      <c r="D47" s="77">
        <v>195</v>
      </c>
      <c r="E47" s="46">
        <v>0.06</v>
      </c>
      <c r="F47" s="58">
        <f t="shared" si="1"/>
        <v>183.29999999999998</v>
      </c>
      <c r="G47" s="59">
        <f t="shared" si="2"/>
        <v>6.14055</v>
      </c>
      <c r="H47" s="59">
        <f t="shared" si="3"/>
        <v>4.875779999999999</v>
      </c>
      <c r="I47" s="59">
        <f t="shared" si="4"/>
        <v>4.124249999999999</v>
      </c>
      <c r="J47" s="59">
        <f t="shared" si="5"/>
        <v>32.07749999999999</v>
      </c>
      <c r="K47" s="50"/>
      <c r="L47" s="59">
        <f t="shared" si="6"/>
        <v>0.8532614999999998</v>
      </c>
      <c r="M47" s="42"/>
      <c r="N47" s="42"/>
      <c r="O47" s="42"/>
    </row>
    <row r="48" spans="1:15" s="43" customFormat="1" ht="11.25">
      <c r="A48" s="72" t="s">
        <v>87</v>
      </c>
      <c r="B48" s="76" t="s">
        <v>88</v>
      </c>
      <c r="C48" s="73">
        <v>0</v>
      </c>
      <c r="D48" s="77">
        <v>145</v>
      </c>
      <c r="E48" s="46">
        <v>0.06</v>
      </c>
      <c r="F48" s="58">
        <f t="shared" si="1"/>
        <v>136.29999999999998</v>
      </c>
      <c r="G48" s="59">
        <f t="shared" si="2"/>
        <v>4.56605</v>
      </c>
      <c r="H48" s="59">
        <f t="shared" si="3"/>
        <v>3.6255799999999994</v>
      </c>
      <c r="I48" s="59">
        <f t="shared" si="4"/>
        <v>3.0667499999999994</v>
      </c>
      <c r="J48" s="59">
        <f t="shared" si="5"/>
        <v>23.852499999999996</v>
      </c>
      <c r="K48" s="50"/>
      <c r="L48" s="59">
        <f t="shared" si="6"/>
        <v>0.6344764999999999</v>
      </c>
      <c r="M48" s="42"/>
      <c r="N48" s="42"/>
      <c r="O48" s="42"/>
    </row>
    <row r="49" spans="1:15" s="43" customFormat="1" ht="11.25">
      <c r="A49" s="72" t="s">
        <v>89</v>
      </c>
      <c r="B49" s="76" t="s">
        <v>90</v>
      </c>
      <c r="C49" s="73">
        <v>0</v>
      </c>
      <c r="D49" s="77">
        <v>170</v>
      </c>
      <c r="E49" s="46">
        <v>0.06</v>
      </c>
      <c r="F49" s="58">
        <f t="shared" si="1"/>
        <v>159.79999999999998</v>
      </c>
      <c r="G49" s="59">
        <f t="shared" si="2"/>
        <v>5.3533</v>
      </c>
      <c r="H49" s="59">
        <f t="shared" si="3"/>
        <v>4.250679999999999</v>
      </c>
      <c r="I49" s="59">
        <f t="shared" si="4"/>
        <v>3.5954999999999995</v>
      </c>
      <c r="J49" s="59">
        <f t="shared" si="5"/>
        <v>27.964999999999996</v>
      </c>
      <c r="K49" s="50"/>
      <c r="L49" s="59">
        <f t="shared" si="6"/>
        <v>0.7438689999999998</v>
      </c>
      <c r="M49" s="42"/>
      <c r="N49" s="42"/>
      <c r="O49" s="42"/>
    </row>
    <row r="50" spans="1:15" s="43" customFormat="1" ht="11.25">
      <c r="A50" s="72" t="s">
        <v>91</v>
      </c>
      <c r="B50" s="76" t="s">
        <v>92</v>
      </c>
      <c r="C50" s="73">
        <v>0</v>
      </c>
      <c r="D50" s="77">
        <v>205</v>
      </c>
      <c r="E50" s="46">
        <v>0.06</v>
      </c>
      <c r="F50" s="58">
        <f aca="true" t="shared" si="7" ref="F50:F81">D50*(1-E50)</f>
        <v>192.7</v>
      </c>
      <c r="G50" s="59">
        <f t="shared" si="2"/>
        <v>6.45545</v>
      </c>
      <c r="H50" s="59">
        <f t="shared" si="3"/>
        <v>5.125819999999999</v>
      </c>
      <c r="I50" s="59">
        <f t="shared" si="4"/>
        <v>4.33575</v>
      </c>
      <c r="J50" s="59">
        <f t="shared" si="5"/>
        <v>33.7225</v>
      </c>
      <c r="K50" s="50"/>
      <c r="L50" s="59">
        <f t="shared" si="6"/>
        <v>0.8970184999999998</v>
      </c>
      <c r="M50" s="42"/>
      <c r="N50" s="42"/>
      <c r="O50" s="42"/>
    </row>
    <row r="51" spans="1:15" s="43" customFormat="1" ht="11.25">
      <c r="A51" s="72" t="s">
        <v>93</v>
      </c>
      <c r="B51" s="72" t="s">
        <v>94</v>
      </c>
      <c r="C51" s="73">
        <v>0</v>
      </c>
      <c r="D51" s="77">
        <v>557</v>
      </c>
      <c r="E51" s="46">
        <v>0.06</v>
      </c>
      <c r="F51" s="58">
        <f t="shared" si="7"/>
        <v>523.5799999999999</v>
      </c>
      <c r="G51" s="59">
        <f t="shared" si="2"/>
        <v>17.53993</v>
      </c>
      <c r="H51" s="59">
        <f t="shared" si="3"/>
        <v>13.927227999999998</v>
      </c>
      <c r="I51" s="59">
        <f t="shared" si="4"/>
        <v>11.780549999999998</v>
      </c>
      <c r="J51" s="59">
        <f t="shared" si="5"/>
        <v>91.62649999999998</v>
      </c>
      <c r="K51" s="50"/>
      <c r="L51" s="59">
        <f t="shared" si="6"/>
        <v>2.4372648999999993</v>
      </c>
      <c r="M51" s="42"/>
      <c r="N51" s="42"/>
      <c r="O51" s="42"/>
    </row>
    <row r="52" spans="1:15" s="43" customFormat="1" ht="11.25">
      <c r="A52" s="78" t="s">
        <v>95</v>
      </c>
      <c r="B52" s="76" t="s">
        <v>96</v>
      </c>
      <c r="C52" s="73">
        <v>0</v>
      </c>
      <c r="D52" s="77">
        <v>617</v>
      </c>
      <c r="E52" s="46">
        <v>0.06</v>
      </c>
      <c r="F52" s="58">
        <f t="shared" si="7"/>
        <v>579.98</v>
      </c>
      <c r="G52" s="59">
        <f aca="true" t="shared" si="8" ref="G52:G83">F52*$G$12</f>
        <v>19.42933</v>
      </c>
      <c r="H52" s="59">
        <f aca="true" t="shared" si="9" ref="H52:H83">F52*$H$12</f>
        <v>15.427468</v>
      </c>
      <c r="I52" s="59">
        <f aca="true" t="shared" si="10" ref="I52:I83">F52*$I$12</f>
        <v>13.04955</v>
      </c>
      <c r="J52" s="59">
        <f aca="true" t="shared" si="11" ref="J52:J83">F52*$J$12</f>
        <v>101.4965</v>
      </c>
      <c r="K52" s="50"/>
      <c r="L52" s="59">
        <f aca="true" t="shared" si="12" ref="L52:L83">H52*$J$12</f>
        <v>2.6998068999999996</v>
      </c>
      <c r="M52" s="42"/>
      <c r="N52" s="42"/>
      <c r="O52" s="42"/>
    </row>
    <row r="53" spans="1:15" s="43" customFormat="1" ht="11.25">
      <c r="A53" s="72" t="s">
        <v>97</v>
      </c>
      <c r="B53" s="76" t="s">
        <v>98</v>
      </c>
      <c r="C53" s="73">
        <v>0</v>
      </c>
      <c r="D53" s="77">
        <v>587</v>
      </c>
      <c r="E53" s="46">
        <v>0.06</v>
      </c>
      <c r="F53" s="58">
        <f t="shared" si="7"/>
        <v>551.78</v>
      </c>
      <c r="G53" s="59">
        <f t="shared" si="8"/>
        <v>18.48463</v>
      </c>
      <c r="H53" s="59">
        <f t="shared" si="9"/>
        <v>14.677347999999999</v>
      </c>
      <c r="I53" s="59">
        <f t="shared" si="10"/>
        <v>12.415049999999999</v>
      </c>
      <c r="J53" s="59">
        <f t="shared" si="11"/>
        <v>96.5615</v>
      </c>
      <c r="K53" s="50"/>
      <c r="L53" s="59">
        <f t="shared" si="12"/>
        <v>2.5685358999999996</v>
      </c>
      <c r="M53" s="42"/>
      <c r="N53" s="42"/>
      <c r="O53" s="42"/>
    </row>
    <row r="54" spans="1:15" s="43" customFormat="1" ht="11.25">
      <c r="A54" s="72" t="s">
        <v>99</v>
      </c>
      <c r="B54" s="72" t="s">
        <v>100</v>
      </c>
      <c r="C54" s="73">
        <v>0</v>
      </c>
      <c r="D54" s="77">
        <v>540</v>
      </c>
      <c r="E54" s="46">
        <v>0.06</v>
      </c>
      <c r="F54" s="58">
        <f t="shared" si="7"/>
        <v>507.59999999999997</v>
      </c>
      <c r="G54" s="59">
        <f t="shared" si="8"/>
        <v>17.0046</v>
      </c>
      <c r="H54" s="59">
        <f t="shared" si="9"/>
        <v>13.502159999999998</v>
      </c>
      <c r="I54" s="59">
        <f t="shared" si="10"/>
        <v>11.421</v>
      </c>
      <c r="J54" s="59">
        <f t="shared" si="11"/>
        <v>88.82999999999998</v>
      </c>
      <c r="K54" s="50"/>
      <c r="L54" s="59">
        <f t="shared" si="12"/>
        <v>2.3628779999999994</v>
      </c>
      <c r="M54" s="42"/>
      <c r="N54" s="42"/>
      <c r="O54" s="42"/>
    </row>
    <row r="55" spans="1:15" s="43" customFormat="1" ht="11.25">
      <c r="A55" s="72" t="s">
        <v>101</v>
      </c>
      <c r="B55" s="72" t="s">
        <v>102</v>
      </c>
      <c r="C55" s="73">
        <v>0</v>
      </c>
      <c r="D55" s="77">
        <v>675</v>
      </c>
      <c r="E55" s="46">
        <v>0.06</v>
      </c>
      <c r="F55" s="58">
        <f t="shared" si="7"/>
        <v>634.5</v>
      </c>
      <c r="G55" s="59">
        <f t="shared" si="8"/>
        <v>21.255750000000003</v>
      </c>
      <c r="H55" s="59">
        <f t="shared" si="9"/>
        <v>16.8777</v>
      </c>
      <c r="I55" s="59">
        <f t="shared" si="10"/>
        <v>14.27625</v>
      </c>
      <c r="J55" s="59">
        <f t="shared" si="11"/>
        <v>111.0375</v>
      </c>
      <c r="K55" s="50"/>
      <c r="L55" s="59">
        <f t="shared" si="12"/>
        <v>2.9535975</v>
      </c>
      <c r="M55" s="42"/>
      <c r="N55" s="42"/>
      <c r="O55" s="42"/>
    </row>
    <row r="56" spans="1:15" s="43" customFormat="1" ht="11.25">
      <c r="A56" s="72" t="s">
        <v>103</v>
      </c>
      <c r="B56" s="75" t="s">
        <v>104</v>
      </c>
      <c r="C56" s="73">
        <v>0</v>
      </c>
      <c r="D56" s="77">
        <v>760</v>
      </c>
      <c r="E56" s="46">
        <v>0.06</v>
      </c>
      <c r="F56" s="58">
        <f t="shared" si="7"/>
        <v>714.4</v>
      </c>
      <c r="G56" s="59">
        <f t="shared" si="8"/>
        <v>23.9324</v>
      </c>
      <c r="H56" s="59">
        <f t="shared" si="9"/>
        <v>19.00304</v>
      </c>
      <c r="I56" s="59">
        <f t="shared" si="10"/>
        <v>16.073999999999998</v>
      </c>
      <c r="J56" s="59">
        <f t="shared" si="11"/>
        <v>125.01999999999998</v>
      </c>
      <c r="K56" s="50"/>
      <c r="L56" s="59">
        <f t="shared" si="12"/>
        <v>3.3255319999999995</v>
      </c>
      <c r="M56" s="42"/>
      <c r="N56" s="42"/>
      <c r="O56" s="42"/>
    </row>
    <row r="57" spans="1:15" s="43" customFormat="1" ht="11.25">
      <c r="A57" s="72" t="s">
        <v>105</v>
      </c>
      <c r="B57" s="75" t="s">
        <v>106</v>
      </c>
      <c r="C57" s="73">
        <v>0</v>
      </c>
      <c r="D57" s="77">
        <v>617</v>
      </c>
      <c r="E57" s="46">
        <v>0.06</v>
      </c>
      <c r="F57" s="58">
        <f t="shared" si="7"/>
        <v>579.98</v>
      </c>
      <c r="G57" s="59">
        <f t="shared" si="8"/>
        <v>19.42933</v>
      </c>
      <c r="H57" s="59">
        <f t="shared" si="9"/>
        <v>15.427468</v>
      </c>
      <c r="I57" s="59">
        <f t="shared" si="10"/>
        <v>13.04955</v>
      </c>
      <c r="J57" s="59">
        <f t="shared" si="11"/>
        <v>101.4965</v>
      </c>
      <c r="K57" s="50"/>
      <c r="L57" s="59">
        <f t="shared" si="12"/>
        <v>2.6998068999999996</v>
      </c>
      <c r="M57" s="42"/>
      <c r="N57" s="42"/>
      <c r="O57" s="42"/>
    </row>
    <row r="58" spans="1:15" s="43" customFormat="1" ht="11.25">
      <c r="A58" s="72" t="s">
        <v>329</v>
      </c>
      <c r="B58" s="75" t="s">
        <v>107</v>
      </c>
      <c r="C58" s="73">
        <v>0</v>
      </c>
      <c r="D58" s="77">
        <v>340</v>
      </c>
      <c r="E58" s="46">
        <v>0.06</v>
      </c>
      <c r="F58" s="58">
        <f t="shared" si="7"/>
        <v>319.59999999999997</v>
      </c>
      <c r="G58" s="59">
        <f t="shared" si="8"/>
        <v>10.7066</v>
      </c>
      <c r="H58" s="59">
        <f t="shared" si="9"/>
        <v>8.501359999999998</v>
      </c>
      <c r="I58" s="59">
        <f t="shared" si="10"/>
        <v>7.190999999999999</v>
      </c>
      <c r="J58" s="59">
        <f t="shared" si="11"/>
        <v>55.92999999999999</v>
      </c>
      <c r="K58" s="50"/>
      <c r="L58" s="59">
        <f t="shared" si="12"/>
        <v>1.4877379999999996</v>
      </c>
      <c r="M58" s="42"/>
      <c r="N58" s="42"/>
      <c r="O58" s="42"/>
    </row>
    <row r="59" spans="1:15" s="43" customFormat="1" ht="11.25">
      <c r="A59" s="72" t="s">
        <v>108</v>
      </c>
      <c r="B59" s="72" t="s">
        <v>109</v>
      </c>
      <c r="C59" s="73">
        <v>0</v>
      </c>
      <c r="D59" s="77">
        <v>115</v>
      </c>
      <c r="E59" s="46">
        <v>0.06</v>
      </c>
      <c r="F59" s="58">
        <f t="shared" si="7"/>
        <v>108.1</v>
      </c>
      <c r="G59" s="59">
        <f t="shared" si="8"/>
        <v>3.62135</v>
      </c>
      <c r="H59" s="59">
        <f t="shared" si="9"/>
        <v>2.87546</v>
      </c>
      <c r="I59" s="59">
        <f t="shared" si="10"/>
        <v>2.43225</v>
      </c>
      <c r="J59" s="59">
        <f t="shared" si="11"/>
        <v>18.917499999999997</v>
      </c>
      <c r="K59" s="50"/>
      <c r="L59" s="59">
        <f t="shared" si="12"/>
        <v>0.5032055</v>
      </c>
      <c r="M59" s="42"/>
      <c r="N59" s="42"/>
      <c r="O59" s="42"/>
    </row>
    <row r="60" spans="1:15" s="43" customFormat="1" ht="11.25">
      <c r="A60" s="72" t="s">
        <v>110</v>
      </c>
      <c r="B60" s="72" t="s">
        <v>111</v>
      </c>
      <c r="C60" s="73">
        <v>0</v>
      </c>
      <c r="D60" s="77">
        <v>130</v>
      </c>
      <c r="E60" s="46">
        <v>0.06</v>
      </c>
      <c r="F60" s="58">
        <f t="shared" si="7"/>
        <v>122.19999999999999</v>
      </c>
      <c r="G60" s="59">
        <f t="shared" si="8"/>
        <v>4.0937</v>
      </c>
      <c r="H60" s="59">
        <f t="shared" si="9"/>
        <v>3.2505199999999994</v>
      </c>
      <c r="I60" s="59">
        <f t="shared" si="10"/>
        <v>2.7495</v>
      </c>
      <c r="J60" s="59">
        <f t="shared" si="11"/>
        <v>21.384999999999998</v>
      </c>
      <c r="K60" s="50"/>
      <c r="L60" s="59">
        <f t="shared" si="12"/>
        <v>0.5688409999999998</v>
      </c>
      <c r="M60" s="42"/>
      <c r="N60" s="42"/>
      <c r="O60" s="42"/>
    </row>
    <row r="61" spans="1:15" s="43" customFormat="1" ht="11.25">
      <c r="A61" s="72" t="s">
        <v>112</v>
      </c>
      <c r="B61" s="72" t="s">
        <v>113</v>
      </c>
      <c r="C61" s="73">
        <v>0</v>
      </c>
      <c r="D61" s="77">
        <v>160</v>
      </c>
      <c r="E61" s="46">
        <v>0.06</v>
      </c>
      <c r="F61" s="58">
        <f t="shared" si="7"/>
        <v>150.39999999999998</v>
      </c>
      <c r="G61" s="59">
        <f t="shared" si="8"/>
        <v>5.038399999999999</v>
      </c>
      <c r="H61" s="59">
        <f t="shared" si="9"/>
        <v>4.000639999999999</v>
      </c>
      <c r="I61" s="59">
        <f t="shared" si="10"/>
        <v>3.3839999999999995</v>
      </c>
      <c r="J61" s="59">
        <f t="shared" si="11"/>
        <v>26.319999999999993</v>
      </c>
      <c r="K61" s="50"/>
      <c r="L61" s="59">
        <f t="shared" si="12"/>
        <v>0.7001119999999997</v>
      </c>
      <c r="M61" s="42"/>
      <c r="N61" s="42"/>
      <c r="O61" s="42"/>
    </row>
    <row r="62" spans="1:15" s="43" customFormat="1" ht="11.25">
      <c r="A62" s="72" t="s">
        <v>114</v>
      </c>
      <c r="B62" s="72" t="s">
        <v>115</v>
      </c>
      <c r="C62" s="73">
        <v>0</v>
      </c>
      <c r="D62" s="77">
        <v>396</v>
      </c>
      <c r="E62" s="46">
        <v>0.06</v>
      </c>
      <c r="F62" s="58">
        <f t="shared" si="7"/>
        <v>372.23999999999995</v>
      </c>
      <c r="G62" s="59">
        <f t="shared" si="8"/>
        <v>12.47004</v>
      </c>
      <c r="H62" s="59">
        <f t="shared" si="9"/>
        <v>9.901583999999998</v>
      </c>
      <c r="I62" s="59">
        <f t="shared" si="10"/>
        <v>8.375399999999999</v>
      </c>
      <c r="J62" s="59">
        <f t="shared" si="11"/>
        <v>65.14199999999998</v>
      </c>
      <c r="K62" s="50"/>
      <c r="L62" s="59">
        <f t="shared" si="12"/>
        <v>1.7327771999999995</v>
      </c>
      <c r="M62" s="42"/>
      <c r="N62" s="42"/>
      <c r="O62" s="42"/>
    </row>
    <row r="63" spans="1:15" s="43" customFormat="1" ht="11.25">
      <c r="A63" s="72" t="s">
        <v>116</v>
      </c>
      <c r="B63" s="76" t="s">
        <v>117</v>
      </c>
      <c r="C63" s="73">
        <v>0</v>
      </c>
      <c r="D63" s="77">
        <v>446</v>
      </c>
      <c r="E63" s="46">
        <v>0.06</v>
      </c>
      <c r="F63" s="58">
        <f t="shared" si="7"/>
        <v>419.23999999999995</v>
      </c>
      <c r="G63" s="59">
        <f t="shared" si="8"/>
        <v>14.04454</v>
      </c>
      <c r="H63" s="59">
        <f t="shared" si="9"/>
        <v>11.151783999999997</v>
      </c>
      <c r="I63" s="59">
        <f t="shared" si="10"/>
        <v>9.432899999999998</v>
      </c>
      <c r="J63" s="59">
        <f t="shared" si="11"/>
        <v>73.36699999999999</v>
      </c>
      <c r="K63" s="50"/>
      <c r="L63" s="59">
        <f t="shared" si="12"/>
        <v>1.9515621999999995</v>
      </c>
      <c r="M63" s="42"/>
      <c r="N63" s="42"/>
      <c r="O63" s="42"/>
    </row>
    <row r="64" spans="1:15" s="43" customFormat="1" ht="11.25">
      <c r="A64" s="72" t="s">
        <v>118</v>
      </c>
      <c r="B64" s="72" t="s">
        <v>119</v>
      </c>
      <c r="C64" s="73">
        <v>0</v>
      </c>
      <c r="D64" s="77">
        <v>1815</v>
      </c>
      <c r="E64" s="46">
        <v>0.06</v>
      </c>
      <c r="F64" s="58">
        <f t="shared" si="7"/>
        <v>1706.1</v>
      </c>
      <c r="G64" s="59">
        <f t="shared" si="8"/>
        <v>57.15435</v>
      </c>
      <c r="H64" s="59">
        <f t="shared" si="9"/>
        <v>45.382259999999995</v>
      </c>
      <c r="I64" s="59">
        <f t="shared" si="10"/>
        <v>38.387249999999995</v>
      </c>
      <c r="J64" s="59">
        <f t="shared" si="11"/>
        <v>298.56749999999994</v>
      </c>
      <c r="K64" s="50"/>
      <c r="L64" s="59">
        <f t="shared" si="12"/>
        <v>7.941895499999998</v>
      </c>
      <c r="M64" s="42"/>
      <c r="N64" s="42"/>
      <c r="O64" s="42"/>
    </row>
    <row r="65" spans="1:15" s="43" customFormat="1" ht="11.25">
      <c r="A65" s="72" t="s">
        <v>120</v>
      </c>
      <c r="B65" s="72" t="s">
        <v>121</v>
      </c>
      <c r="C65" s="73">
        <v>0</v>
      </c>
      <c r="D65" s="77">
        <v>1400</v>
      </c>
      <c r="E65" s="46">
        <v>0.06</v>
      </c>
      <c r="F65" s="58">
        <f t="shared" si="7"/>
        <v>1316</v>
      </c>
      <c r="G65" s="59">
        <f t="shared" si="8"/>
        <v>44.086000000000006</v>
      </c>
      <c r="H65" s="59">
        <f t="shared" si="9"/>
        <v>35.0056</v>
      </c>
      <c r="I65" s="59">
        <f t="shared" si="10"/>
        <v>29.61</v>
      </c>
      <c r="J65" s="59">
        <f t="shared" si="11"/>
        <v>230.29999999999998</v>
      </c>
      <c r="K65" s="50"/>
      <c r="L65" s="59">
        <f t="shared" si="12"/>
        <v>6.12598</v>
      </c>
      <c r="M65" s="42"/>
      <c r="N65" s="42"/>
      <c r="O65" s="42"/>
    </row>
    <row r="66" spans="1:15" s="43" customFormat="1" ht="11.25">
      <c r="A66" s="72" t="s">
        <v>122</v>
      </c>
      <c r="B66" s="72" t="s">
        <v>123</v>
      </c>
      <c r="C66" s="73">
        <v>0</v>
      </c>
      <c r="D66" s="77">
        <v>1150</v>
      </c>
      <c r="E66" s="46">
        <v>0.06</v>
      </c>
      <c r="F66" s="58">
        <f t="shared" si="7"/>
        <v>1081</v>
      </c>
      <c r="G66" s="59">
        <f t="shared" si="8"/>
        <v>36.2135</v>
      </c>
      <c r="H66" s="59">
        <f t="shared" si="9"/>
        <v>28.7546</v>
      </c>
      <c r="I66" s="59">
        <f t="shared" si="10"/>
        <v>24.322499999999998</v>
      </c>
      <c r="J66" s="59">
        <f t="shared" si="11"/>
        <v>189.17499999999998</v>
      </c>
      <c r="K66" s="50"/>
      <c r="L66" s="59">
        <f t="shared" si="12"/>
        <v>5.032055</v>
      </c>
      <c r="M66" s="42"/>
      <c r="N66" s="42"/>
      <c r="O66" s="42"/>
    </row>
    <row r="67" spans="1:15" s="43" customFormat="1" ht="11.25">
      <c r="A67" s="72" t="s">
        <v>124</v>
      </c>
      <c r="B67" s="72" t="s">
        <v>125</v>
      </c>
      <c r="C67" s="73">
        <v>0</v>
      </c>
      <c r="D67" s="77">
        <v>10</v>
      </c>
      <c r="E67" s="46">
        <v>0.06</v>
      </c>
      <c r="F67" s="58">
        <f t="shared" si="7"/>
        <v>9.399999999999999</v>
      </c>
      <c r="G67" s="59">
        <f t="shared" si="8"/>
        <v>0.31489999999999996</v>
      </c>
      <c r="H67" s="59">
        <f t="shared" si="9"/>
        <v>0.25003999999999993</v>
      </c>
      <c r="I67" s="59">
        <f t="shared" si="10"/>
        <v>0.21149999999999997</v>
      </c>
      <c r="J67" s="59">
        <f t="shared" si="11"/>
        <v>1.6449999999999996</v>
      </c>
      <c r="K67" s="50"/>
      <c r="L67" s="59">
        <f t="shared" si="12"/>
        <v>0.04375699999999998</v>
      </c>
      <c r="M67" s="42"/>
      <c r="N67" s="42"/>
      <c r="O67" s="42"/>
    </row>
    <row r="68" spans="1:15" s="43" customFormat="1" ht="11.25">
      <c r="A68" s="72" t="s">
        <v>126</v>
      </c>
      <c r="B68" s="72" t="s">
        <v>127</v>
      </c>
      <c r="C68" s="73">
        <v>0</v>
      </c>
      <c r="D68" s="77">
        <v>10</v>
      </c>
      <c r="E68" s="46">
        <v>0.06</v>
      </c>
      <c r="F68" s="58">
        <f t="shared" si="7"/>
        <v>9.399999999999999</v>
      </c>
      <c r="G68" s="59">
        <f t="shared" si="8"/>
        <v>0.31489999999999996</v>
      </c>
      <c r="H68" s="59">
        <f t="shared" si="9"/>
        <v>0.25003999999999993</v>
      </c>
      <c r="I68" s="59">
        <f t="shared" si="10"/>
        <v>0.21149999999999997</v>
      </c>
      <c r="J68" s="59">
        <f t="shared" si="11"/>
        <v>1.6449999999999996</v>
      </c>
      <c r="K68" s="50"/>
      <c r="L68" s="59">
        <f t="shared" si="12"/>
        <v>0.04375699999999998</v>
      </c>
      <c r="M68" s="42"/>
      <c r="N68" s="42"/>
      <c r="O68" s="42"/>
    </row>
    <row r="69" spans="1:15" s="43" customFormat="1" ht="11.25">
      <c r="A69" s="72" t="s">
        <v>128</v>
      </c>
      <c r="B69" s="76" t="s">
        <v>129</v>
      </c>
      <c r="C69" s="73">
        <v>0</v>
      </c>
      <c r="D69" s="77">
        <v>12</v>
      </c>
      <c r="E69" s="46">
        <v>0.06</v>
      </c>
      <c r="F69" s="58">
        <f t="shared" si="7"/>
        <v>11.28</v>
      </c>
      <c r="G69" s="59">
        <f t="shared" si="8"/>
        <v>0.37788</v>
      </c>
      <c r="H69" s="59">
        <f t="shared" si="9"/>
        <v>0.300048</v>
      </c>
      <c r="I69" s="59">
        <f t="shared" si="10"/>
        <v>0.25379999999999997</v>
      </c>
      <c r="J69" s="59">
        <f t="shared" si="11"/>
        <v>1.9739999999999998</v>
      </c>
      <c r="K69" s="50"/>
      <c r="L69" s="59">
        <f t="shared" si="12"/>
        <v>0.0525084</v>
      </c>
      <c r="M69" s="42"/>
      <c r="N69" s="42"/>
      <c r="O69" s="42"/>
    </row>
    <row r="70" spans="1:15" s="43" customFormat="1" ht="11.25">
      <c r="A70" s="72" t="s">
        <v>130</v>
      </c>
      <c r="B70" s="76" t="s">
        <v>131</v>
      </c>
      <c r="C70" s="73">
        <v>0</v>
      </c>
      <c r="D70" s="77">
        <v>12</v>
      </c>
      <c r="E70" s="46">
        <v>0.06</v>
      </c>
      <c r="F70" s="58">
        <f t="shared" si="7"/>
        <v>11.28</v>
      </c>
      <c r="G70" s="59">
        <f t="shared" si="8"/>
        <v>0.37788</v>
      </c>
      <c r="H70" s="59">
        <f t="shared" si="9"/>
        <v>0.300048</v>
      </c>
      <c r="I70" s="59">
        <f t="shared" si="10"/>
        <v>0.25379999999999997</v>
      </c>
      <c r="J70" s="59">
        <f t="shared" si="11"/>
        <v>1.9739999999999998</v>
      </c>
      <c r="K70" s="50"/>
      <c r="L70" s="59">
        <f t="shared" si="12"/>
        <v>0.0525084</v>
      </c>
      <c r="M70" s="42"/>
      <c r="N70" s="42"/>
      <c r="O70" s="42"/>
    </row>
    <row r="71" spans="1:15" s="43" customFormat="1" ht="11.25">
      <c r="A71" s="72" t="s">
        <v>132</v>
      </c>
      <c r="B71" s="76" t="s">
        <v>133</v>
      </c>
      <c r="C71" s="73">
        <v>0</v>
      </c>
      <c r="D71" s="77">
        <v>25</v>
      </c>
      <c r="E71" s="46">
        <v>0.06</v>
      </c>
      <c r="F71" s="58">
        <f t="shared" si="7"/>
        <v>23.5</v>
      </c>
      <c r="G71" s="59">
        <f t="shared" si="8"/>
        <v>0.78725</v>
      </c>
      <c r="H71" s="59">
        <f t="shared" si="9"/>
        <v>0.6251</v>
      </c>
      <c r="I71" s="59">
        <f t="shared" si="10"/>
        <v>0.5287499999999999</v>
      </c>
      <c r="J71" s="59">
        <f t="shared" si="11"/>
        <v>4.1125</v>
      </c>
      <c r="K71" s="50"/>
      <c r="L71" s="59">
        <f t="shared" si="12"/>
        <v>0.10939249999999999</v>
      </c>
      <c r="M71" s="42"/>
      <c r="N71" s="42"/>
      <c r="O71" s="42"/>
    </row>
    <row r="72" spans="1:15" s="43" customFormat="1" ht="11.25">
      <c r="A72" s="72" t="s">
        <v>134</v>
      </c>
      <c r="B72" s="72" t="s">
        <v>135</v>
      </c>
      <c r="C72" s="73">
        <v>0</v>
      </c>
      <c r="D72" s="77">
        <v>12</v>
      </c>
      <c r="E72" s="46">
        <v>0.06</v>
      </c>
      <c r="F72" s="58">
        <f t="shared" si="7"/>
        <v>11.28</v>
      </c>
      <c r="G72" s="59">
        <f t="shared" si="8"/>
        <v>0.37788</v>
      </c>
      <c r="H72" s="59">
        <f t="shared" si="9"/>
        <v>0.300048</v>
      </c>
      <c r="I72" s="59">
        <f t="shared" si="10"/>
        <v>0.25379999999999997</v>
      </c>
      <c r="J72" s="59">
        <f t="shared" si="11"/>
        <v>1.9739999999999998</v>
      </c>
      <c r="K72" s="50"/>
      <c r="L72" s="59">
        <f t="shared" si="12"/>
        <v>0.0525084</v>
      </c>
      <c r="M72" s="42"/>
      <c r="N72" s="42"/>
      <c r="O72" s="42"/>
    </row>
    <row r="73" spans="1:15" s="43" customFormat="1" ht="11.25">
      <c r="A73" s="72" t="s">
        <v>136</v>
      </c>
      <c r="B73" s="72" t="s">
        <v>137</v>
      </c>
      <c r="C73" s="73">
        <v>0</v>
      </c>
      <c r="D73" s="77">
        <v>15</v>
      </c>
      <c r="E73" s="46">
        <v>0.06</v>
      </c>
      <c r="F73" s="58">
        <f t="shared" si="7"/>
        <v>14.1</v>
      </c>
      <c r="G73" s="59">
        <f t="shared" si="8"/>
        <v>0.47235</v>
      </c>
      <c r="H73" s="59">
        <f t="shared" si="9"/>
        <v>0.37505999999999995</v>
      </c>
      <c r="I73" s="59">
        <f t="shared" si="10"/>
        <v>0.31725</v>
      </c>
      <c r="J73" s="59">
        <f t="shared" si="11"/>
        <v>2.4675</v>
      </c>
      <c r="K73" s="50"/>
      <c r="L73" s="59">
        <f t="shared" si="12"/>
        <v>0.06563549999999999</v>
      </c>
      <c r="M73" s="42"/>
      <c r="N73" s="42"/>
      <c r="O73" s="42"/>
    </row>
    <row r="74" spans="1:15" s="43" customFormat="1" ht="11.25">
      <c r="A74" s="72" t="s">
        <v>138</v>
      </c>
      <c r="B74" s="72" t="s">
        <v>139</v>
      </c>
      <c r="C74" s="73">
        <v>0</v>
      </c>
      <c r="D74" s="77">
        <v>135</v>
      </c>
      <c r="E74" s="46">
        <v>0.06</v>
      </c>
      <c r="F74" s="58">
        <f t="shared" si="7"/>
        <v>126.89999999999999</v>
      </c>
      <c r="G74" s="59">
        <f t="shared" si="8"/>
        <v>4.25115</v>
      </c>
      <c r="H74" s="59">
        <f t="shared" si="9"/>
        <v>3.3755399999999995</v>
      </c>
      <c r="I74" s="59">
        <f t="shared" si="10"/>
        <v>2.85525</v>
      </c>
      <c r="J74" s="59">
        <f t="shared" si="11"/>
        <v>22.207499999999996</v>
      </c>
      <c r="K74" s="50"/>
      <c r="L74" s="59">
        <f t="shared" si="12"/>
        <v>0.5907194999999998</v>
      </c>
      <c r="M74" s="42"/>
      <c r="N74" s="42"/>
      <c r="O74" s="42"/>
    </row>
    <row r="75" spans="1:15" s="43" customFormat="1" ht="11.25">
      <c r="A75" s="72" t="s">
        <v>140</v>
      </c>
      <c r="B75" s="72" t="s">
        <v>141</v>
      </c>
      <c r="C75" s="73">
        <v>0</v>
      </c>
      <c r="D75" s="77">
        <v>145</v>
      </c>
      <c r="E75" s="46">
        <v>0.06</v>
      </c>
      <c r="F75" s="58">
        <f t="shared" si="7"/>
        <v>136.29999999999998</v>
      </c>
      <c r="G75" s="59">
        <f t="shared" si="8"/>
        <v>4.56605</v>
      </c>
      <c r="H75" s="59">
        <f t="shared" si="9"/>
        <v>3.6255799999999994</v>
      </c>
      <c r="I75" s="59">
        <f t="shared" si="10"/>
        <v>3.0667499999999994</v>
      </c>
      <c r="J75" s="59">
        <f t="shared" si="11"/>
        <v>23.852499999999996</v>
      </c>
      <c r="K75" s="50"/>
      <c r="L75" s="59">
        <f t="shared" si="12"/>
        <v>0.6344764999999999</v>
      </c>
      <c r="M75" s="42"/>
      <c r="N75" s="42"/>
      <c r="O75" s="42"/>
    </row>
    <row r="76" spans="1:15" s="43" customFormat="1" ht="11.25">
      <c r="A76" s="72" t="s">
        <v>142</v>
      </c>
      <c r="B76" s="72" t="s">
        <v>143</v>
      </c>
      <c r="C76" s="73">
        <v>0</v>
      </c>
      <c r="D76" s="77">
        <v>190</v>
      </c>
      <c r="E76" s="46">
        <v>0.06</v>
      </c>
      <c r="F76" s="58">
        <f t="shared" si="7"/>
        <v>178.6</v>
      </c>
      <c r="G76" s="59">
        <f t="shared" si="8"/>
        <v>5.9831</v>
      </c>
      <c r="H76" s="59">
        <f t="shared" si="9"/>
        <v>4.75076</v>
      </c>
      <c r="I76" s="59">
        <f t="shared" si="10"/>
        <v>4.0184999999999995</v>
      </c>
      <c r="J76" s="59">
        <f t="shared" si="11"/>
        <v>31.254999999999995</v>
      </c>
      <c r="K76" s="50"/>
      <c r="L76" s="59">
        <f t="shared" si="12"/>
        <v>0.8313829999999999</v>
      </c>
      <c r="M76" s="42"/>
      <c r="N76" s="42"/>
      <c r="O76" s="42"/>
    </row>
    <row r="77" spans="1:15" s="43" customFormat="1" ht="11.25">
      <c r="A77" s="72" t="s">
        <v>144</v>
      </c>
      <c r="B77" s="72" t="s">
        <v>145</v>
      </c>
      <c r="C77" s="73">
        <v>0</v>
      </c>
      <c r="D77" s="77">
        <v>85</v>
      </c>
      <c r="E77" s="46">
        <v>0.06</v>
      </c>
      <c r="F77" s="58">
        <f t="shared" si="7"/>
        <v>79.89999999999999</v>
      </c>
      <c r="G77" s="59">
        <f t="shared" si="8"/>
        <v>2.67665</v>
      </c>
      <c r="H77" s="59">
        <f t="shared" si="9"/>
        <v>2.1253399999999996</v>
      </c>
      <c r="I77" s="59">
        <f t="shared" si="10"/>
        <v>1.7977499999999997</v>
      </c>
      <c r="J77" s="59">
        <f t="shared" si="11"/>
        <v>13.982499999999998</v>
      </c>
      <c r="K77" s="50"/>
      <c r="L77" s="59">
        <f t="shared" si="12"/>
        <v>0.3719344999999999</v>
      </c>
      <c r="M77" s="42"/>
      <c r="N77" s="42"/>
      <c r="O77" s="42"/>
    </row>
    <row r="78" spans="1:15" s="43" customFormat="1" ht="11.25">
      <c r="A78" s="72" t="s">
        <v>146</v>
      </c>
      <c r="B78" s="72" t="s">
        <v>147</v>
      </c>
      <c r="C78" s="73">
        <v>0</v>
      </c>
      <c r="D78" s="77">
        <v>105</v>
      </c>
      <c r="E78" s="46">
        <v>0.06</v>
      </c>
      <c r="F78" s="58">
        <f t="shared" si="7"/>
        <v>98.69999999999999</v>
      </c>
      <c r="G78" s="59">
        <f t="shared" si="8"/>
        <v>3.30645</v>
      </c>
      <c r="H78" s="59">
        <f t="shared" si="9"/>
        <v>2.6254199999999996</v>
      </c>
      <c r="I78" s="59">
        <f t="shared" si="10"/>
        <v>2.22075</v>
      </c>
      <c r="J78" s="59">
        <f t="shared" si="11"/>
        <v>17.272499999999997</v>
      </c>
      <c r="K78" s="50"/>
      <c r="L78" s="59">
        <f t="shared" si="12"/>
        <v>0.4594484999999999</v>
      </c>
      <c r="M78" s="42"/>
      <c r="N78" s="42"/>
      <c r="O78" s="42"/>
    </row>
    <row r="79" spans="1:15" s="43" customFormat="1" ht="11.25">
      <c r="A79" s="79" t="s">
        <v>148</v>
      </c>
      <c r="B79" s="79" t="s">
        <v>149</v>
      </c>
      <c r="C79" s="73">
        <v>0</v>
      </c>
      <c r="D79" s="77">
        <v>120</v>
      </c>
      <c r="E79" s="46">
        <v>0.06</v>
      </c>
      <c r="F79" s="58">
        <f t="shared" si="7"/>
        <v>112.8</v>
      </c>
      <c r="G79" s="59">
        <f t="shared" si="8"/>
        <v>3.7788</v>
      </c>
      <c r="H79" s="59">
        <f t="shared" si="9"/>
        <v>3.0004799999999996</v>
      </c>
      <c r="I79" s="59">
        <f t="shared" si="10"/>
        <v>2.538</v>
      </c>
      <c r="J79" s="59">
        <f t="shared" si="11"/>
        <v>19.74</v>
      </c>
      <c r="K79" s="50"/>
      <c r="L79" s="59">
        <f t="shared" si="12"/>
        <v>0.5250839999999999</v>
      </c>
      <c r="M79" s="42"/>
      <c r="N79" s="42"/>
      <c r="O79" s="42"/>
    </row>
    <row r="80" spans="1:15" s="43" customFormat="1" ht="11.25">
      <c r="A80" s="75" t="s">
        <v>150</v>
      </c>
      <c r="B80" s="80" t="s">
        <v>151</v>
      </c>
      <c r="C80" s="73">
        <v>0</v>
      </c>
      <c r="D80" s="77">
        <v>495</v>
      </c>
      <c r="E80" s="46">
        <v>0.06</v>
      </c>
      <c r="F80" s="58">
        <f t="shared" si="7"/>
        <v>465.29999999999995</v>
      </c>
      <c r="G80" s="59">
        <f t="shared" si="8"/>
        <v>15.58755</v>
      </c>
      <c r="H80" s="59">
        <f t="shared" si="9"/>
        <v>12.376979999999998</v>
      </c>
      <c r="I80" s="59">
        <f t="shared" si="10"/>
        <v>10.469249999999999</v>
      </c>
      <c r="J80" s="59">
        <f t="shared" si="11"/>
        <v>81.42749999999998</v>
      </c>
      <c r="K80" s="50"/>
      <c r="L80" s="59">
        <f t="shared" si="12"/>
        <v>2.1659714999999995</v>
      </c>
      <c r="M80" s="42"/>
      <c r="N80" s="42"/>
      <c r="O80" s="42"/>
    </row>
    <row r="81" spans="1:15" s="43" customFormat="1" ht="11.25">
      <c r="A81" s="72" t="s">
        <v>152</v>
      </c>
      <c r="B81" s="75" t="s">
        <v>153</v>
      </c>
      <c r="C81" s="73">
        <v>0</v>
      </c>
      <c r="D81" s="77">
        <v>554</v>
      </c>
      <c r="E81" s="46">
        <v>0.06</v>
      </c>
      <c r="F81" s="58">
        <f t="shared" si="7"/>
        <v>520.76</v>
      </c>
      <c r="G81" s="59">
        <f t="shared" si="8"/>
        <v>17.44546</v>
      </c>
      <c r="H81" s="59">
        <f t="shared" si="9"/>
        <v>13.852215999999999</v>
      </c>
      <c r="I81" s="59">
        <f t="shared" si="10"/>
        <v>11.717099999999999</v>
      </c>
      <c r="J81" s="59">
        <f t="shared" si="11"/>
        <v>91.133</v>
      </c>
      <c r="K81" s="50"/>
      <c r="L81" s="59">
        <f t="shared" si="12"/>
        <v>2.4241377999999996</v>
      </c>
      <c r="M81" s="42"/>
      <c r="N81" s="42"/>
      <c r="O81" s="42"/>
    </row>
    <row r="82" spans="1:15" s="43" customFormat="1" ht="11.25">
      <c r="A82" s="72" t="s">
        <v>154</v>
      </c>
      <c r="B82" s="72" t="s">
        <v>155</v>
      </c>
      <c r="C82" s="73">
        <v>0</v>
      </c>
      <c r="D82" s="77">
        <v>115</v>
      </c>
      <c r="E82" s="46">
        <v>0.06</v>
      </c>
      <c r="F82" s="58">
        <f aca="true" t="shared" si="13" ref="F82:F90">D82*(1-E82)</f>
        <v>108.1</v>
      </c>
      <c r="G82" s="59">
        <f t="shared" si="8"/>
        <v>3.62135</v>
      </c>
      <c r="H82" s="59">
        <f t="shared" si="9"/>
        <v>2.87546</v>
      </c>
      <c r="I82" s="59">
        <f t="shared" si="10"/>
        <v>2.43225</v>
      </c>
      <c r="J82" s="59">
        <f t="shared" si="11"/>
        <v>18.917499999999997</v>
      </c>
      <c r="K82" s="50"/>
      <c r="L82" s="59">
        <f t="shared" si="12"/>
        <v>0.5032055</v>
      </c>
      <c r="M82" s="42"/>
      <c r="N82" s="42"/>
      <c r="O82" s="42"/>
    </row>
    <row r="83" spans="1:15" s="43" customFormat="1" ht="11.25">
      <c r="A83" s="72" t="s">
        <v>156</v>
      </c>
      <c r="B83" s="72" t="s">
        <v>157</v>
      </c>
      <c r="C83" s="73">
        <v>0</v>
      </c>
      <c r="D83" s="77">
        <v>140</v>
      </c>
      <c r="E83" s="46">
        <v>0.06</v>
      </c>
      <c r="F83" s="58">
        <f t="shared" si="13"/>
        <v>131.6</v>
      </c>
      <c r="G83" s="59">
        <f t="shared" si="8"/>
        <v>4.4086</v>
      </c>
      <c r="H83" s="59">
        <f t="shared" si="9"/>
        <v>3.5005599999999997</v>
      </c>
      <c r="I83" s="59">
        <f t="shared" si="10"/>
        <v>2.961</v>
      </c>
      <c r="J83" s="59">
        <f t="shared" si="11"/>
        <v>23.029999999999998</v>
      </c>
      <c r="K83" s="50"/>
      <c r="L83" s="59">
        <f t="shared" si="12"/>
        <v>0.6125979999999999</v>
      </c>
      <c r="M83" s="42"/>
      <c r="N83" s="42"/>
      <c r="O83" s="42"/>
    </row>
    <row r="84" spans="1:15" s="43" customFormat="1" ht="11.25">
      <c r="A84" s="72" t="s">
        <v>158</v>
      </c>
      <c r="B84" s="72" t="s">
        <v>159</v>
      </c>
      <c r="C84" s="73">
        <v>0</v>
      </c>
      <c r="D84" s="77">
        <v>160</v>
      </c>
      <c r="E84" s="46">
        <v>0.06</v>
      </c>
      <c r="F84" s="58">
        <f t="shared" si="13"/>
        <v>150.39999999999998</v>
      </c>
      <c r="G84" s="59">
        <f aca="true" t="shared" si="14" ref="G84:G139">F84*$G$12</f>
        <v>5.038399999999999</v>
      </c>
      <c r="H84" s="59">
        <f aca="true" t="shared" si="15" ref="H84:H90">F84*$H$12</f>
        <v>4.000639999999999</v>
      </c>
      <c r="I84" s="59">
        <f aca="true" t="shared" si="16" ref="I84:I90">F84*$I$12</f>
        <v>3.3839999999999995</v>
      </c>
      <c r="J84" s="59">
        <f aca="true" t="shared" si="17" ref="J84:J90">F84*$J$12</f>
        <v>26.319999999999993</v>
      </c>
      <c r="K84" s="50"/>
      <c r="L84" s="59">
        <f aca="true" t="shared" si="18" ref="L84:L90">H84*$J$12</f>
        <v>0.7001119999999997</v>
      </c>
      <c r="M84" s="42"/>
      <c r="N84" s="42"/>
      <c r="O84" s="42"/>
    </row>
    <row r="85" spans="1:15" s="43" customFormat="1" ht="11.25">
      <c r="A85" s="72" t="s">
        <v>160</v>
      </c>
      <c r="B85" s="72" t="s">
        <v>161</v>
      </c>
      <c r="C85" s="73">
        <v>0</v>
      </c>
      <c r="D85" s="77">
        <v>15</v>
      </c>
      <c r="E85" s="46">
        <v>0.06</v>
      </c>
      <c r="F85" s="58">
        <f t="shared" si="13"/>
        <v>14.1</v>
      </c>
      <c r="G85" s="59">
        <f t="shared" si="14"/>
        <v>0.47235</v>
      </c>
      <c r="H85" s="59">
        <f t="shared" si="15"/>
        <v>0.37505999999999995</v>
      </c>
      <c r="I85" s="59">
        <f t="shared" si="16"/>
        <v>0.31725</v>
      </c>
      <c r="J85" s="59">
        <f t="shared" si="17"/>
        <v>2.4675</v>
      </c>
      <c r="K85" s="50"/>
      <c r="L85" s="59">
        <f t="shared" si="18"/>
        <v>0.06563549999999999</v>
      </c>
      <c r="M85" s="42"/>
      <c r="N85" s="42"/>
      <c r="O85" s="42"/>
    </row>
    <row r="86" spans="1:15" s="43" customFormat="1" ht="11.25">
      <c r="A86" s="72" t="s">
        <v>162</v>
      </c>
      <c r="B86" s="72" t="s">
        <v>163</v>
      </c>
      <c r="C86" s="73">
        <v>0</v>
      </c>
      <c r="D86" s="77">
        <v>14</v>
      </c>
      <c r="E86" s="46">
        <v>0.06</v>
      </c>
      <c r="F86" s="58">
        <f t="shared" si="13"/>
        <v>13.16</v>
      </c>
      <c r="G86" s="59">
        <f t="shared" si="14"/>
        <v>0.44086000000000003</v>
      </c>
      <c r="H86" s="59">
        <f t="shared" si="15"/>
        <v>0.350056</v>
      </c>
      <c r="I86" s="59">
        <f t="shared" si="16"/>
        <v>0.2961</v>
      </c>
      <c r="J86" s="59">
        <f t="shared" si="17"/>
        <v>2.303</v>
      </c>
      <c r="K86" s="50"/>
      <c r="L86" s="59">
        <f t="shared" si="18"/>
        <v>0.06125979999999999</v>
      </c>
      <c r="M86" s="42"/>
      <c r="N86" s="42"/>
      <c r="O86" s="42"/>
    </row>
    <row r="87" spans="1:15" s="43" customFormat="1" ht="11.25">
      <c r="A87" s="72" t="s">
        <v>164</v>
      </c>
      <c r="B87" s="72" t="s">
        <v>165</v>
      </c>
      <c r="C87" s="73">
        <v>0</v>
      </c>
      <c r="D87" s="77">
        <v>8</v>
      </c>
      <c r="E87" s="46">
        <v>0.06</v>
      </c>
      <c r="F87" s="58">
        <f t="shared" si="13"/>
        <v>7.52</v>
      </c>
      <c r="G87" s="59">
        <f t="shared" si="14"/>
        <v>0.25192</v>
      </c>
      <c r="H87" s="59">
        <f t="shared" si="15"/>
        <v>0.200032</v>
      </c>
      <c r="I87" s="59">
        <f t="shared" si="16"/>
        <v>0.1692</v>
      </c>
      <c r="J87" s="59">
        <f t="shared" si="17"/>
        <v>1.3159999999999998</v>
      </c>
      <c r="K87" s="50"/>
      <c r="L87" s="59">
        <f t="shared" si="18"/>
        <v>0.0350056</v>
      </c>
      <c r="M87" s="42"/>
      <c r="N87" s="42"/>
      <c r="O87" s="42"/>
    </row>
    <row r="88" spans="1:15" s="43" customFormat="1" ht="11.25">
      <c r="A88" s="72" t="s">
        <v>166</v>
      </c>
      <c r="B88" s="72" t="s">
        <v>167</v>
      </c>
      <c r="C88" s="73">
        <v>0</v>
      </c>
      <c r="D88" s="77">
        <v>77</v>
      </c>
      <c r="E88" s="46">
        <v>0.06</v>
      </c>
      <c r="F88" s="58">
        <f t="shared" si="13"/>
        <v>72.38</v>
      </c>
      <c r="G88" s="59">
        <f t="shared" si="14"/>
        <v>2.42473</v>
      </c>
      <c r="H88" s="59">
        <f t="shared" si="15"/>
        <v>1.9253079999999998</v>
      </c>
      <c r="I88" s="59">
        <f t="shared" si="16"/>
        <v>1.62855</v>
      </c>
      <c r="J88" s="59">
        <f t="shared" si="17"/>
        <v>12.6665</v>
      </c>
      <c r="K88" s="50"/>
      <c r="L88" s="59">
        <f t="shared" si="18"/>
        <v>0.3369288999999999</v>
      </c>
      <c r="M88" s="42"/>
      <c r="N88" s="42"/>
      <c r="O88" s="42"/>
    </row>
    <row r="89" spans="1:15" s="43" customFormat="1" ht="11.25">
      <c r="A89" s="72" t="s">
        <v>168</v>
      </c>
      <c r="B89" s="72" t="s">
        <v>169</v>
      </c>
      <c r="C89" s="73">
        <v>0</v>
      </c>
      <c r="D89" s="77">
        <v>90</v>
      </c>
      <c r="E89" s="46">
        <v>0.06</v>
      </c>
      <c r="F89" s="58">
        <f t="shared" si="13"/>
        <v>84.6</v>
      </c>
      <c r="G89" s="59">
        <f t="shared" si="14"/>
        <v>2.8341</v>
      </c>
      <c r="H89" s="59">
        <f t="shared" si="15"/>
        <v>2.2503599999999997</v>
      </c>
      <c r="I89" s="59">
        <f t="shared" si="16"/>
        <v>1.9034999999999997</v>
      </c>
      <c r="J89" s="59">
        <f t="shared" si="17"/>
        <v>14.804999999999998</v>
      </c>
      <c r="K89" s="50"/>
      <c r="L89" s="59">
        <f t="shared" si="18"/>
        <v>0.3938129999999999</v>
      </c>
      <c r="M89" s="42"/>
      <c r="N89" s="42"/>
      <c r="O89" s="42"/>
    </row>
    <row r="90" spans="1:15" s="43" customFormat="1" ht="11.25">
      <c r="A90" s="72" t="s">
        <v>170</v>
      </c>
      <c r="B90" s="72" t="s">
        <v>171</v>
      </c>
      <c r="C90" s="73">
        <v>0</v>
      </c>
      <c r="D90" s="77">
        <v>105</v>
      </c>
      <c r="E90" s="46">
        <v>0.06</v>
      </c>
      <c r="F90" s="58">
        <f t="shared" si="13"/>
        <v>98.69999999999999</v>
      </c>
      <c r="G90" s="59">
        <f t="shared" si="14"/>
        <v>3.30645</v>
      </c>
      <c r="H90" s="59">
        <f t="shared" si="15"/>
        <v>2.6254199999999996</v>
      </c>
      <c r="I90" s="59">
        <f t="shared" si="16"/>
        <v>2.22075</v>
      </c>
      <c r="J90" s="59">
        <f t="shared" si="17"/>
        <v>17.272499999999997</v>
      </c>
      <c r="K90" s="50"/>
      <c r="L90" s="59">
        <f t="shared" si="18"/>
        <v>0.4594484999999999</v>
      </c>
      <c r="M90" s="42"/>
      <c r="N90" s="42"/>
      <c r="O90" s="42"/>
    </row>
    <row r="91" spans="1:15" s="43" customFormat="1" ht="11.25">
      <c r="A91" s="154" t="s">
        <v>375</v>
      </c>
      <c r="B91" s="155" t="s">
        <v>331</v>
      </c>
      <c r="C91" s="153">
        <v>0</v>
      </c>
      <c r="D91" s="157">
        <v>363.8</v>
      </c>
      <c r="E91" s="46">
        <v>0.06</v>
      </c>
      <c r="F91" s="58">
        <f aca="true" t="shared" si="19" ref="F91:F139">D91*(1-E91)</f>
        <v>341.972</v>
      </c>
      <c r="G91" s="59">
        <f t="shared" si="14"/>
        <v>11.456062</v>
      </c>
      <c r="H91" s="59">
        <f aca="true" t="shared" si="20" ref="H91:H139">F91*$H$12</f>
        <v>9.0964552</v>
      </c>
      <c r="I91" s="59">
        <f aca="true" t="shared" si="21" ref="I91:I139">F91*$I$12</f>
        <v>7.694369999999999</v>
      </c>
      <c r="J91" s="59">
        <f aca="true" t="shared" si="22" ref="J91:J139">F91*$J$12</f>
        <v>59.845099999999995</v>
      </c>
      <c r="K91" s="50"/>
      <c r="L91" s="59">
        <f aca="true" t="shared" si="23" ref="L91:L139">H91*$J$12</f>
        <v>1.5918796599999998</v>
      </c>
      <c r="M91" s="42"/>
      <c r="N91" s="42"/>
      <c r="O91" s="42"/>
    </row>
    <row r="92" spans="1:15" s="43" customFormat="1" ht="11.25">
      <c r="A92" s="154" t="s">
        <v>376</v>
      </c>
      <c r="B92" s="154" t="s">
        <v>332</v>
      </c>
      <c r="C92" s="153">
        <v>0</v>
      </c>
      <c r="D92" s="157">
        <v>438.7</v>
      </c>
      <c r="E92" s="46">
        <v>0.06</v>
      </c>
      <c r="F92" s="58">
        <f t="shared" si="19"/>
        <v>412.378</v>
      </c>
      <c r="G92" s="59">
        <f t="shared" si="14"/>
        <v>13.814663</v>
      </c>
      <c r="H92" s="59">
        <f t="shared" si="20"/>
        <v>10.9692548</v>
      </c>
      <c r="I92" s="59">
        <f t="shared" si="21"/>
        <v>9.278505</v>
      </c>
      <c r="J92" s="59">
        <f t="shared" si="22"/>
        <v>72.16614999999999</v>
      </c>
      <c r="K92" s="50"/>
      <c r="L92" s="59">
        <f t="shared" si="23"/>
        <v>1.91961959</v>
      </c>
      <c r="M92" s="42"/>
      <c r="N92" s="42"/>
      <c r="O92" s="42"/>
    </row>
    <row r="93" spans="1:15" s="43" customFormat="1" ht="11.25">
      <c r="A93" s="154" t="s">
        <v>377</v>
      </c>
      <c r="B93" s="154" t="s">
        <v>333</v>
      </c>
      <c r="C93" s="153">
        <v>0</v>
      </c>
      <c r="D93" s="157">
        <v>551.05</v>
      </c>
      <c r="E93" s="46">
        <v>0.06</v>
      </c>
      <c r="F93" s="58">
        <f t="shared" si="19"/>
        <v>517.987</v>
      </c>
      <c r="G93" s="59">
        <f t="shared" si="14"/>
        <v>17.3525645</v>
      </c>
      <c r="H93" s="59">
        <f t="shared" si="20"/>
        <v>13.778454199999999</v>
      </c>
      <c r="I93" s="59">
        <f t="shared" si="21"/>
        <v>11.654707499999999</v>
      </c>
      <c r="J93" s="59">
        <f t="shared" si="22"/>
        <v>90.647725</v>
      </c>
      <c r="K93" s="50"/>
      <c r="L93" s="59">
        <f t="shared" si="23"/>
        <v>2.411229485</v>
      </c>
      <c r="M93" s="42"/>
      <c r="N93" s="42"/>
      <c r="O93" s="42"/>
    </row>
    <row r="94" spans="1:15" s="43" customFormat="1" ht="11.25">
      <c r="A94" s="154" t="s">
        <v>378</v>
      </c>
      <c r="B94" s="154" t="s">
        <v>334</v>
      </c>
      <c r="C94" s="153">
        <v>0</v>
      </c>
      <c r="D94" s="157">
        <v>577.8</v>
      </c>
      <c r="E94" s="46">
        <v>0.06</v>
      </c>
      <c r="F94" s="58">
        <f t="shared" si="19"/>
        <v>543.132</v>
      </c>
      <c r="G94" s="59">
        <f t="shared" si="14"/>
        <v>18.194922</v>
      </c>
      <c r="H94" s="59">
        <f t="shared" si="20"/>
        <v>14.447311199999998</v>
      </c>
      <c r="I94" s="59">
        <f t="shared" si="21"/>
        <v>12.220469999999999</v>
      </c>
      <c r="J94" s="59">
        <f t="shared" si="22"/>
        <v>95.04809999999999</v>
      </c>
      <c r="K94" s="50"/>
      <c r="L94" s="59">
        <f t="shared" si="23"/>
        <v>2.5282794599999994</v>
      </c>
      <c r="M94" s="42"/>
      <c r="N94" s="42"/>
      <c r="O94" s="42"/>
    </row>
    <row r="95" spans="1:15" s="43" customFormat="1" ht="11.25">
      <c r="A95" s="154" t="s">
        <v>379</v>
      </c>
      <c r="B95" s="154" t="s">
        <v>335</v>
      </c>
      <c r="C95" s="153">
        <v>0</v>
      </c>
      <c r="D95" s="157">
        <v>631.3</v>
      </c>
      <c r="E95" s="46">
        <v>0.06</v>
      </c>
      <c r="F95" s="58">
        <f t="shared" si="19"/>
        <v>593.4219999999999</v>
      </c>
      <c r="G95" s="59">
        <f t="shared" si="14"/>
        <v>19.879637</v>
      </c>
      <c r="H95" s="59">
        <f t="shared" si="20"/>
        <v>15.785025199999996</v>
      </c>
      <c r="I95" s="59">
        <f t="shared" si="21"/>
        <v>13.351994999999997</v>
      </c>
      <c r="J95" s="59">
        <f t="shared" si="22"/>
        <v>103.84884999999998</v>
      </c>
      <c r="K95" s="50"/>
      <c r="L95" s="59">
        <f t="shared" si="23"/>
        <v>2.762379409999999</v>
      </c>
      <c r="M95" s="42"/>
      <c r="N95" s="42"/>
      <c r="O95" s="42"/>
    </row>
    <row r="96" spans="1:15" s="43" customFormat="1" ht="11.25">
      <c r="A96" s="154" t="s">
        <v>380</v>
      </c>
      <c r="B96" s="154" t="s">
        <v>336</v>
      </c>
      <c r="C96" s="153">
        <v>0</v>
      </c>
      <c r="D96" s="157">
        <v>830</v>
      </c>
      <c r="E96" s="46">
        <v>0.06</v>
      </c>
      <c r="F96" s="58">
        <f t="shared" si="19"/>
        <v>780.1999999999999</v>
      </c>
      <c r="G96" s="59">
        <f t="shared" si="14"/>
        <v>26.136699999999998</v>
      </c>
      <c r="H96" s="59">
        <f t="shared" si="20"/>
        <v>20.75332</v>
      </c>
      <c r="I96" s="59">
        <f t="shared" si="21"/>
        <v>17.554499999999997</v>
      </c>
      <c r="J96" s="59">
        <f t="shared" si="22"/>
        <v>136.53499999999997</v>
      </c>
      <c r="K96" s="50"/>
      <c r="L96" s="59">
        <f t="shared" si="23"/>
        <v>3.6318309999999996</v>
      </c>
      <c r="M96" s="42"/>
      <c r="N96" s="42"/>
      <c r="O96" s="42"/>
    </row>
    <row r="97" spans="1:15" s="43" customFormat="1" ht="11.25">
      <c r="A97" s="154" t="s">
        <v>381</v>
      </c>
      <c r="B97" s="154" t="s">
        <v>337</v>
      </c>
      <c r="C97" s="153">
        <v>0</v>
      </c>
      <c r="D97" s="157">
        <v>722.25</v>
      </c>
      <c r="E97" s="46">
        <v>0.06</v>
      </c>
      <c r="F97" s="58">
        <f t="shared" si="19"/>
        <v>678.915</v>
      </c>
      <c r="G97" s="59">
        <f t="shared" si="14"/>
        <v>22.7436525</v>
      </c>
      <c r="H97" s="59">
        <f t="shared" si="20"/>
        <v>18.059139</v>
      </c>
      <c r="I97" s="59">
        <f t="shared" si="21"/>
        <v>15.275587499999999</v>
      </c>
      <c r="J97" s="59">
        <f t="shared" si="22"/>
        <v>118.81012499999999</v>
      </c>
      <c r="K97" s="50"/>
      <c r="L97" s="59">
        <f t="shared" si="23"/>
        <v>3.1603493249999994</v>
      </c>
      <c r="M97" s="42"/>
      <c r="N97" s="42"/>
      <c r="O97" s="42"/>
    </row>
    <row r="98" spans="1:15" s="43" customFormat="1" ht="11.25">
      <c r="A98" s="154" t="s">
        <v>382</v>
      </c>
      <c r="B98" s="154" t="s">
        <v>338</v>
      </c>
      <c r="C98" s="153">
        <v>0</v>
      </c>
      <c r="D98" s="157">
        <v>786.45</v>
      </c>
      <c r="E98" s="46">
        <v>0.06</v>
      </c>
      <c r="F98" s="58">
        <f t="shared" si="19"/>
        <v>739.263</v>
      </c>
      <c r="G98" s="59">
        <f t="shared" si="14"/>
        <v>24.765310500000002</v>
      </c>
      <c r="H98" s="59">
        <f t="shared" si="20"/>
        <v>19.6643958</v>
      </c>
      <c r="I98" s="59">
        <f t="shared" si="21"/>
        <v>16.6334175</v>
      </c>
      <c r="J98" s="59">
        <f t="shared" si="22"/>
        <v>129.371025</v>
      </c>
      <c r="K98" s="50"/>
      <c r="L98" s="59">
        <f t="shared" si="23"/>
        <v>3.441269265</v>
      </c>
      <c r="M98" s="42"/>
      <c r="N98" s="42"/>
      <c r="O98" s="42"/>
    </row>
    <row r="99" spans="1:15" s="43" customFormat="1" ht="11.25">
      <c r="A99" s="154" t="s">
        <v>383</v>
      </c>
      <c r="B99" s="154" t="s">
        <v>339</v>
      </c>
      <c r="C99" s="153">
        <v>0</v>
      </c>
      <c r="D99" s="157">
        <v>1032.55</v>
      </c>
      <c r="E99" s="46">
        <v>0.06</v>
      </c>
      <c r="F99" s="58">
        <f t="shared" si="19"/>
        <v>970.5969999999999</v>
      </c>
      <c r="G99" s="59">
        <f t="shared" si="14"/>
        <v>32.514999499999995</v>
      </c>
      <c r="H99" s="59">
        <f t="shared" si="20"/>
        <v>25.817880199999994</v>
      </c>
      <c r="I99" s="59">
        <f t="shared" si="21"/>
        <v>21.838432499999996</v>
      </c>
      <c r="J99" s="59">
        <f t="shared" si="22"/>
        <v>169.85447499999998</v>
      </c>
      <c r="K99" s="50"/>
      <c r="L99" s="59">
        <f t="shared" si="23"/>
        <v>4.5181290349999985</v>
      </c>
      <c r="M99" s="42"/>
      <c r="N99" s="42"/>
      <c r="O99" s="42"/>
    </row>
    <row r="100" spans="1:15" s="43" customFormat="1" ht="11.25">
      <c r="A100" s="154" t="s">
        <v>384</v>
      </c>
      <c r="B100" s="155" t="s">
        <v>340</v>
      </c>
      <c r="C100" s="153">
        <v>0</v>
      </c>
      <c r="D100" s="157">
        <v>813.2</v>
      </c>
      <c r="E100" s="46">
        <v>0.06</v>
      </c>
      <c r="F100" s="58">
        <f t="shared" si="19"/>
        <v>764.408</v>
      </c>
      <c r="G100" s="59">
        <f t="shared" si="14"/>
        <v>25.607668</v>
      </c>
      <c r="H100" s="59">
        <f t="shared" si="20"/>
        <v>20.3332528</v>
      </c>
      <c r="I100" s="59">
        <f t="shared" si="21"/>
        <v>17.19918</v>
      </c>
      <c r="J100" s="59">
        <f t="shared" si="22"/>
        <v>133.7714</v>
      </c>
      <c r="K100" s="50"/>
      <c r="L100" s="59">
        <f t="shared" si="23"/>
        <v>3.55831924</v>
      </c>
      <c r="M100" s="42"/>
      <c r="N100" s="42"/>
      <c r="O100" s="42"/>
    </row>
    <row r="101" spans="1:15" s="43" customFormat="1" ht="11.25">
      <c r="A101" s="154" t="s">
        <v>385</v>
      </c>
      <c r="B101" s="155" t="s">
        <v>341</v>
      </c>
      <c r="C101" s="153">
        <v>0</v>
      </c>
      <c r="D101" s="157">
        <v>898.8</v>
      </c>
      <c r="E101" s="46">
        <v>0.06</v>
      </c>
      <c r="F101" s="58">
        <f t="shared" si="19"/>
        <v>844.872</v>
      </c>
      <c r="G101" s="59">
        <f t="shared" si="14"/>
        <v>28.303212</v>
      </c>
      <c r="H101" s="59">
        <f t="shared" si="20"/>
        <v>22.4735952</v>
      </c>
      <c r="I101" s="59">
        <f t="shared" si="21"/>
        <v>19.009619999999998</v>
      </c>
      <c r="J101" s="59">
        <f t="shared" si="22"/>
        <v>147.8526</v>
      </c>
      <c r="K101" s="50"/>
      <c r="L101" s="59">
        <f t="shared" si="23"/>
        <v>3.9328791599999993</v>
      </c>
      <c r="M101" s="42"/>
      <c r="N101" s="42"/>
      <c r="O101" s="42"/>
    </row>
    <row r="102" spans="1:15" s="43" customFormat="1" ht="11.25">
      <c r="A102" s="154" t="s">
        <v>386</v>
      </c>
      <c r="B102" s="155" t="s">
        <v>342</v>
      </c>
      <c r="C102" s="153">
        <v>0</v>
      </c>
      <c r="D102" s="157">
        <v>1160.95</v>
      </c>
      <c r="E102" s="46">
        <v>0.06</v>
      </c>
      <c r="F102" s="58">
        <f t="shared" si="19"/>
        <v>1091.293</v>
      </c>
      <c r="G102" s="59">
        <f t="shared" si="14"/>
        <v>36.5583155</v>
      </c>
      <c r="H102" s="59">
        <f t="shared" si="20"/>
        <v>29.028393799999996</v>
      </c>
      <c r="I102" s="59">
        <f t="shared" si="21"/>
        <v>24.554092499999996</v>
      </c>
      <c r="J102" s="59">
        <f t="shared" si="22"/>
        <v>190.97627499999996</v>
      </c>
      <c r="K102" s="50"/>
      <c r="L102" s="59">
        <f t="shared" si="23"/>
        <v>5.079968914999999</v>
      </c>
      <c r="M102" s="42"/>
      <c r="N102" s="42"/>
      <c r="O102" s="42"/>
    </row>
    <row r="103" spans="1:15" s="43" customFormat="1" ht="11.25">
      <c r="A103" s="154" t="s">
        <v>387</v>
      </c>
      <c r="B103" s="155" t="s">
        <v>343</v>
      </c>
      <c r="C103" s="153">
        <v>0</v>
      </c>
      <c r="D103" s="157">
        <v>660.19</v>
      </c>
      <c r="E103" s="46">
        <v>0.06</v>
      </c>
      <c r="F103" s="58">
        <f t="shared" si="19"/>
        <v>620.5786</v>
      </c>
      <c r="G103" s="59">
        <f t="shared" si="14"/>
        <v>20.789383100000002</v>
      </c>
      <c r="H103" s="59">
        <f t="shared" si="20"/>
        <v>16.50739076</v>
      </c>
      <c r="I103" s="59">
        <f t="shared" si="21"/>
        <v>13.9630185</v>
      </c>
      <c r="J103" s="59">
        <f t="shared" si="22"/>
        <v>108.60125500000001</v>
      </c>
      <c r="K103" s="50"/>
      <c r="L103" s="59">
        <f t="shared" si="23"/>
        <v>2.888793383</v>
      </c>
      <c r="M103" s="42"/>
      <c r="N103" s="42"/>
      <c r="O103" s="42"/>
    </row>
    <row r="104" spans="1:15" s="43" customFormat="1" ht="11.25">
      <c r="A104" s="154" t="s">
        <v>388</v>
      </c>
      <c r="B104" s="155" t="s">
        <v>344</v>
      </c>
      <c r="C104" s="153">
        <v>0</v>
      </c>
      <c r="D104" s="157">
        <v>727.6</v>
      </c>
      <c r="E104" s="46">
        <v>0.06</v>
      </c>
      <c r="F104" s="58">
        <f t="shared" si="19"/>
        <v>683.944</v>
      </c>
      <c r="G104" s="59">
        <f t="shared" si="14"/>
        <v>22.912124</v>
      </c>
      <c r="H104" s="59">
        <f t="shared" si="20"/>
        <v>18.1929104</v>
      </c>
      <c r="I104" s="59">
        <f t="shared" si="21"/>
        <v>15.388739999999999</v>
      </c>
      <c r="J104" s="59">
        <f t="shared" si="22"/>
        <v>119.69019999999999</v>
      </c>
      <c r="K104" s="50"/>
      <c r="L104" s="59">
        <f t="shared" si="23"/>
        <v>3.1837593199999996</v>
      </c>
      <c r="M104" s="42"/>
      <c r="N104" s="42"/>
      <c r="O104" s="42"/>
    </row>
    <row r="105" spans="1:15" s="43" customFormat="1" ht="11.25">
      <c r="A105" s="154" t="s">
        <v>389</v>
      </c>
      <c r="B105" s="155" t="s">
        <v>345</v>
      </c>
      <c r="C105" s="153">
        <v>0</v>
      </c>
      <c r="D105" s="157">
        <v>941.6</v>
      </c>
      <c r="E105" s="46">
        <v>0.06</v>
      </c>
      <c r="F105" s="58">
        <f t="shared" si="19"/>
        <v>885.1039999999999</v>
      </c>
      <c r="G105" s="59">
        <f t="shared" si="14"/>
        <v>29.650984</v>
      </c>
      <c r="H105" s="59">
        <f t="shared" si="20"/>
        <v>23.543766399999996</v>
      </c>
      <c r="I105" s="59">
        <f t="shared" si="21"/>
        <v>19.914839999999998</v>
      </c>
      <c r="J105" s="59">
        <f t="shared" si="22"/>
        <v>154.89319999999998</v>
      </c>
      <c r="K105" s="50"/>
      <c r="L105" s="59">
        <f t="shared" si="23"/>
        <v>4.120159119999999</v>
      </c>
      <c r="M105" s="42"/>
      <c r="N105" s="42"/>
      <c r="O105" s="42"/>
    </row>
    <row r="106" spans="1:15" s="43" customFormat="1" ht="11.25">
      <c r="A106" s="154" t="s">
        <v>390</v>
      </c>
      <c r="B106" s="154" t="s">
        <v>346</v>
      </c>
      <c r="C106" s="153">
        <v>0</v>
      </c>
      <c r="D106" s="157">
        <v>144.45</v>
      </c>
      <c r="E106" s="46">
        <v>0.06</v>
      </c>
      <c r="F106" s="58">
        <f t="shared" si="19"/>
        <v>135.783</v>
      </c>
      <c r="G106" s="59">
        <f t="shared" si="14"/>
        <v>4.5487305</v>
      </c>
      <c r="H106" s="59">
        <f t="shared" si="20"/>
        <v>3.6118277999999995</v>
      </c>
      <c r="I106" s="59">
        <f t="shared" si="21"/>
        <v>3.0551174999999997</v>
      </c>
      <c r="J106" s="59">
        <f t="shared" si="22"/>
        <v>23.762024999999998</v>
      </c>
      <c r="K106" s="50"/>
      <c r="L106" s="59">
        <f t="shared" si="23"/>
        <v>0.6320698649999998</v>
      </c>
      <c r="M106" s="42"/>
      <c r="N106" s="42"/>
      <c r="O106" s="42"/>
    </row>
    <row r="107" spans="1:15" s="43" customFormat="1" ht="11.25">
      <c r="A107" s="154" t="s">
        <v>391</v>
      </c>
      <c r="B107" s="154" t="s">
        <v>347</v>
      </c>
      <c r="C107" s="153">
        <v>0</v>
      </c>
      <c r="D107" s="157">
        <v>155.15</v>
      </c>
      <c r="E107" s="46">
        <v>0.06</v>
      </c>
      <c r="F107" s="58">
        <f t="shared" si="19"/>
        <v>145.841</v>
      </c>
      <c r="G107" s="59">
        <f t="shared" si="14"/>
        <v>4.8856735</v>
      </c>
      <c r="H107" s="59">
        <f t="shared" si="20"/>
        <v>3.8793706</v>
      </c>
      <c r="I107" s="59">
        <f t="shared" si="21"/>
        <v>3.2814225</v>
      </c>
      <c r="J107" s="59">
        <f t="shared" si="22"/>
        <v>25.522175</v>
      </c>
      <c r="K107" s="50"/>
      <c r="L107" s="59">
        <f t="shared" si="23"/>
        <v>0.678889855</v>
      </c>
      <c r="M107" s="42"/>
      <c r="N107" s="42"/>
      <c r="O107" s="42"/>
    </row>
    <row r="108" spans="1:15" s="43" customFormat="1" ht="11.25">
      <c r="A108" s="154" t="s">
        <v>392</v>
      </c>
      <c r="B108" s="154" t="s">
        <v>348</v>
      </c>
      <c r="C108" s="153">
        <v>0</v>
      </c>
      <c r="D108" s="157">
        <v>203.3</v>
      </c>
      <c r="E108" s="46">
        <v>0.06</v>
      </c>
      <c r="F108" s="58">
        <f t="shared" si="19"/>
        <v>191.102</v>
      </c>
      <c r="G108" s="59">
        <f t="shared" si="14"/>
        <v>6.401917</v>
      </c>
      <c r="H108" s="59">
        <f t="shared" si="20"/>
        <v>5.0833132</v>
      </c>
      <c r="I108" s="59">
        <f t="shared" si="21"/>
        <v>4.299795</v>
      </c>
      <c r="J108" s="59">
        <f t="shared" si="22"/>
        <v>33.44285</v>
      </c>
      <c r="K108" s="50"/>
      <c r="L108" s="59">
        <f t="shared" si="23"/>
        <v>0.88957981</v>
      </c>
      <c r="M108" s="42"/>
      <c r="N108" s="42"/>
      <c r="O108" s="42"/>
    </row>
    <row r="109" spans="1:15" s="43" customFormat="1" ht="11.25">
      <c r="A109" s="154" t="s">
        <v>393</v>
      </c>
      <c r="B109" s="154" t="s">
        <v>349</v>
      </c>
      <c r="C109" s="153">
        <v>0</v>
      </c>
      <c r="D109" s="157">
        <v>165</v>
      </c>
      <c r="E109" s="46">
        <v>0.06</v>
      </c>
      <c r="F109" s="58">
        <f t="shared" si="19"/>
        <v>155.1</v>
      </c>
      <c r="G109" s="59">
        <f t="shared" si="14"/>
        <v>5.19585</v>
      </c>
      <c r="H109" s="59">
        <f t="shared" si="20"/>
        <v>4.12566</v>
      </c>
      <c r="I109" s="59">
        <f t="shared" si="21"/>
        <v>3.48975</v>
      </c>
      <c r="J109" s="59">
        <f t="shared" si="22"/>
        <v>27.1425</v>
      </c>
      <c r="K109" s="50"/>
      <c r="L109" s="59">
        <f t="shared" si="23"/>
        <v>0.7219905</v>
      </c>
      <c r="M109" s="42"/>
      <c r="N109" s="42"/>
      <c r="O109" s="42"/>
    </row>
    <row r="110" spans="1:15" s="43" customFormat="1" ht="11.25">
      <c r="A110" s="154" t="s">
        <v>394</v>
      </c>
      <c r="B110" s="154" t="s">
        <v>350</v>
      </c>
      <c r="C110" s="153">
        <v>0</v>
      </c>
      <c r="D110" s="157">
        <v>185</v>
      </c>
      <c r="E110" s="46">
        <v>0.06</v>
      </c>
      <c r="F110" s="58">
        <f t="shared" si="19"/>
        <v>173.89999999999998</v>
      </c>
      <c r="G110" s="59">
        <f t="shared" si="14"/>
        <v>5.8256499999999996</v>
      </c>
      <c r="H110" s="59">
        <f t="shared" si="20"/>
        <v>4.6257399999999995</v>
      </c>
      <c r="I110" s="59">
        <f t="shared" si="21"/>
        <v>3.9127499999999995</v>
      </c>
      <c r="J110" s="59">
        <f t="shared" si="22"/>
        <v>30.432499999999994</v>
      </c>
      <c r="K110" s="50"/>
      <c r="L110" s="59">
        <f t="shared" si="23"/>
        <v>0.8095044999999998</v>
      </c>
      <c r="M110" s="42"/>
      <c r="N110" s="42"/>
      <c r="O110" s="42"/>
    </row>
    <row r="111" spans="1:15" s="43" customFormat="1" ht="11.25">
      <c r="A111" s="154" t="s">
        <v>395</v>
      </c>
      <c r="B111" s="154" t="s">
        <v>351</v>
      </c>
      <c r="C111" s="153">
        <v>0</v>
      </c>
      <c r="D111" s="157">
        <v>210</v>
      </c>
      <c r="E111" s="46">
        <v>0.06</v>
      </c>
      <c r="F111" s="58">
        <f t="shared" si="19"/>
        <v>197.39999999999998</v>
      </c>
      <c r="G111" s="59">
        <f t="shared" si="14"/>
        <v>6.6129</v>
      </c>
      <c r="H111" s="59">
        <f t="shared" si="20"/>
        <v>5.250839999999999</v>
      </c>
      <c r="I111" s="59">
        <f t="shared" si="21"/>
        <v>4.4415</v>
      </c>
      <c r="J111" s="59">
        <f t="shared" si="22"/>
        <v>34.544999999999995</v>
      </c>
      <c r="K111" s="50"/>
      <c r="L111" s="59">
        <f t="shared" si="23"/>
        <v>0.9188969999999999</v>
      </c>
      <c r="M111" s="42"/>
      <c r="N111" s="42"/>
      <c r="O111" s="42"/>
    </row>
    <row r="112" spans="1:15" s="43" customFormat="1" ht="11.25">
      <c r="A112" s="154" t="s">
        <v>396</v>
      </c>
      <c r="B112" s="154" t="s">
        <v>352</v>
      </c>
      <c r="C112" s="153">
        <v>0</v>
      </c>
      <c r="D112" s="157">
        <v>82.39</v>
      </c>
      <c r="E112" s="46">
        <v>0.06</v>
      </c>
      <c r="F112" s="58">
        <f t="shared" si="19"/>
        <v>77.44659999999999</v>
      </c>
      <c r="G112" s="59">
        <f t="shared" si="14"/>
        <v>2.5944610999999997</v>
      </c>
      <c r="H112" s="59">
        <f t="shared" si="20"/>
        <v>2.0600795599999997</v>
      </c>
      <c r="I112" s="59">
        <f t="shared" si="21"/>
        <v>1.7425484999999996</v>
      </c>
      <c r="J112" s="59">
        <f t="shared" si="22"/>
        <v>13.553154999999997</v>
      </c>
      <c r="K112" s="50"/>
      <c r="L112" s="59">
        <f t="shared" si="23"/>
        <v>0.3605139229999999</v>
      </c>
      <c r="M112" s="42"/>
      <c r="N112" s="42"/>
      <c r="O112" s="42"/>
    </row>
    <row r="113" spans="1:15" s="43" customFormat="1" ht="11.25">
      <c r="A113" s="154" t="s">
        <v>397</v>
      </c>
      <c r="B113" s="154" t="s">
        <v>353</v>
      </c>
      <c r="C113" s="153">
        <v>0</v>
      </c>
      <c r="D113" s="157">
        <v>96.3</v>
      </c>
      <c r="E113" s="46">
        <v>0.06</v>
      </c>
      <c r="F113" s="58">
        <f t="shared" si="19"/>
        <v>90.52199999999999</v>
      </c>
      <c r="G113" s="59">
        <f t="shared" si="14"/>
        <v>3.0324869999999997</v>
      </c>
      <c r="H113" s="59">
        <f t="shared" si="20"/>
        <v>2.4078851999999995</v>
      </c>
      <c r="I113" s="59">
        <f t="shared" si="21"/>
        <v>2.036745</v>
      </c>
      <c r="J113" s="59">
        <f t="shared" si="22"/>
        <v>15.841349999999997</v>
      </c>
      <c r="K113" s="50"/>
      <c r="L113" s="59">
        <f t="shared" si="23"/>
        <v>0.4213799099999999</v>
      </c>
      <c r="M113" s="42"/>
      <c r="N113" s="42"/>
      <c r="O113" s="42"/>
    </row>
    <row r="114" spans="1:15" s="43" customFormat="1" ht="11.25">
      <c r="A114" s="154" t="s">
        <v>398</v>
      </c>
      <c r="B114" s="154" t="s">
        <v>354</v>
      </c>
      <c r="C114" s="153">
        <v>0</v>
      </c>
      <c r="D114" s="157">
        <v>112.35</v>
      </c>
      <c r="E114" s="46">
        <v>0.06</v>
      </c>
      <c r="F114" s="58">
        <f t="shared" si="19"/>
        <v>105.609</v>
      </c>
      <c r="G114" s="59">
        <f t="shared" si="14"/>
        <v>3.5379015</v>
      </c>
      <c r="H114" s="59">
        <f t="shared" si="20"/>
        <v>2.8091994</v>
      </c>
      <c r="I114" s="59">
        <f t="shared" si="21"/>
        <v>2.3762024999999998</v>
      </c>
      <c r="J114" s="59">
        <f t="shared" si="22"/>
        <v>18.481575</v>
      </c>
      <c r="K114" s="50"/>
      <c r="L114" s="59">
        <f t="shared" si="23"/>
        <v>0.4916098949999999</v>
      </c>
      <c r="M114" s="42"/>
      <c r="N114" s="42"/>
      <c r="O114" s="42"/>
    </row>
    <row r="115" spans="1:15" s="43" customFormat="1" ht="11.25">
      <c r="A115" s="154" t="s">
        <v>399</v>
      </c>
      <c r="B115" s="154" t="s">
        <v>355</v>
      </c>
      <c r="C115" s="153">
        <v>0</v>
      </c>
      <c r="D115" s="157">
        <v>123.05</v>
      </c>
      <c r="E115" s="46">
        <v>0.06</v>
      </c>
      <c r="F115" s="58">
        <f t="shared" si="19"/>
        <v>115.66699999999999</v>
      </c>
      <c r="G115" s="59">
        <f t="shared" si="14"/>
        <v>3.8748445</v>
      </c>
      <c r="H115" s="59">
        <f t="shared" si="20"/>
        <v>3.0767421999999995</v>
      </c>
      <c r="I115" s="59">
        <f t="shared" si="21"/>
        <v>2.6025074999999998</v>
      </c>
      <c r="J115" s="59">
        <f t="shared" si="22"/>
        <v>20.241724999999995</v>
      </c>
      <c r="K115" s="50"/>
      <c r="L115" s="59">
        <f t="shared" si="23"/>
        <v>0.5384298849999999</v>
      </c>
      <c r="M115" s="42"/>
      <c r="N115" s="42"/>
      <c r="O115" s="42"/>
    </row>
    <row r="116" spans="1:15" s="43" customFormat="1" ht="11.25">
      <c r="A116" s="154" t="s">
        <v>400</v>
      </c>
      <c r="B116" s="154" t="s">
        <v>356</v>
      </c>
      <c r="C116" s="153">
        <v>0</v>
      </c>
      <c r="D116" s="157">
        <v>139.1</v>
      </c>
      <c r="E116" s="46">
        <v>0.06</v>
      </c>
      <c r="F116" s="58">
        <f t="shared" si="19"/>
        <v>130.754</v>
      </c>
      <c r="G116" s="59">
        <f t="shared" si="14"/>
        <v>4.380259</v>
      </c>
      <c r="H116" s="59">
        <f t="shared" si="20"/>
        <v>3.4780563999999994</v>
      </c>
      <c r="I116" s="59">
        <f t="shared" si="21"/>
        <v>2.9419649999999997</v>
      </c>
      <c r="J116" s="59">
        <f t="shared" si="22"/>
        <v>22.881949999999996</v>
      </c>
      <c r="K116" s="50"/>
      <c r="L116" s="59">
        <f t="shared" si="23"/>
        <v>0.6086598699999999</v>
      </c>
      <c r="M116" s="42"/>
      <c r="N116" s="42"/>
      <c r="O116" s="42"/>
    </row>
    <row r="117" spans="1:15" s="43" customFormat="1" ht="11.25">
      <c r="A117" s="154" t="s">
        <v>401</v>
      </c>
      <c r="B117" s="154" t="s">
        <v>357</v>
      </c>
      <c r="C117" s="153">
        <v>0</v>
      </c>
      <c r="D117" s="157">
        <v>171.2</v>
      </c>
      <c r="E117" s="46">
        <v>0.06</v>
      </c>
      <c r="F117" s="58">
        <f t="shared" si="19"/>
        <v>160.92799999999997</v>
      </c>
      <c r="G117" s="59">
        <f t="shared" si="14"/>
        <v>5.391087999999999</v>
      </c>
      <c r="H117" s="59">
        <f t="shared" si="20"/>
        <v>4.280684799999999</v>
      </c>
      <c r="I117" s="59">
        <f t="shared" si="21"/>
        <v>3.620879999999999</v>
      </c>
      <c r="J117" s="59">
        <f t="shared" si="22"/>
        <v>28.16239999999999</v>
      </c>
      <c r="K117" s="50"/>
      <c r="L117" s="59">
        <f t="shared" si="23"/>
        <v>0.7491198399999998</v>
      </c>
      <c r="M117" s="42"/>
      <c r="N117" s="42"/>
      <c r="O117" s="42"/>
    </row>
    <row r="118" spans="1:15" s="43" customFormat="1" ht="11.25">
      <c r="A118" s="154" t="s">
        <v>402</v>
      </c>
      <c r="B118" s="154" t="s">
        <v>358</v>
      </c>
      <c r="C118" s="153">
        <v>0</v>
      </c>
      <c r="D118" s="157">
        <v>148.73</v>
      </c>
      <c r="E118" s="46">
        <v>0.06</v>
      </c>
      <c r="F118" s="58">
        <f t="shared" si="19"/>
        <v>139.8062</v>
      </c>
      <c r="G118" s="59">
        <f t="shared" si="14"/>
        <v>4.6835077</v>
      </c>
      <c r="H118" s="59">
        <f t="shared" si="20"/>
        <v>3.7188449199999996</v>
      </c>
      <c r="I118" s="59">
        <f t="shared" si="21"/>
        <v>3.1456394999999997</v>
      </c>
      <c r="J118" s="59">
        <f t="shared" si="22"/>
        <v>24.466084999999996</v>
      </c>
      <c r="K118" s="50"/>
      <c r="L118" s="59">
        <f t="shared" si="23"/>
        <v>0.6507978609999999</v>
      </c>
      <c r="M118" s="42"/>
      <c r="N118" s="42"/>
      <c r="O118" s="42"/>
    </row>
    <row r="119" spans="1:15" s="43" customFormat="1" ht="11.25">
      <c r="A119" s="154" t="s">
        <v>403</v>
      </c>
      <c r="B119" s="154" t="s">
        <v>359</v>
      </c>
      <c r="C119" s="153">
        <v>0</v>
      </c>
      <c r="D119" s="157">
        <v>171.2</v>
      </c>
      <c r="E119" s="46">
        <v>0.06</v>
      </c>
      <c r="F119" s="58">
        <f t="shared" si="19"/>
        <v>160.92799999999997</v>
      </c>
      <c r="G119" s="59">
        <f t="shared" si="14"/>
        <v>5.391087999999999</v>
      </c>
      <c r="H119" s="59">
        <f t="shared" si="20"/>
        <v>4.280684799999999</v>
      </c>
      <c r="I119" s="59">
        <f t="shared" si="21"/>
        <v>3.620879999999999</v>
      </c>
      <c r="J119" s="59">
        <f t="shared" si="22"/>
        <v>28.16239999999999</v>
      </c>
      <c r="K119" s="50"/>
      <c r="L119" s="59">
        <f t="shared" si="23"/>
        <v>0.7491198399999998</v>
      </c>
      <c r="M119" s="42"/>
      <c r="N119" s="42"/>
      <c r="O119" s="42"/>
    </row>
    <row r="120" spans="1:15" s="43" customFormat="1" ht="11.25">
      <c r="A120" s="154" t="s">
        <v>404</v>
      </c>
      <c r="B120" s="154" t="s">
        <v>360</v>
      </c>
      <c r="C120" s="153">
        <v>0</v>
      </c>
      <c r="D120" s="157">
        <v>208.65</v>
      </c>
      <c r="E120" s="46">
        <v>0.06</v>
      </c>
      <c r="F120" s="58">
        <f t="shared" si="19"/>
        <v>196.131</v>
      </c>
      <c r="G120" s="59">
        <f t="shared" si="14"/>
        <v>6.5703885</v>
      </c>
      <c r="H120" s="59">
        <f t="shared" si="20"/>
        <v>5.2170846</v>
      </c>
      <c r="I120" s="59">
        <f t="shared" si="21"/>
        <v>4.4129475</v>
      </c>
      <c r="J120" s="59">
        <f t="shared" si="22"/>
        <v>34.322925</v>
      </c>
      <c r="K120" s="50"/>
      <c r="L120" s="59">
        <f t="shared" si="23"/>
        <v>0.9129898049999999</v>
      </c>
      <c r="M120" s="42"/>
      <c r="N120" s="42"/>
      <c r="O120" s="42"/>
    </row>
    <row r="121" spans="1:15" s="43" customFormat="1" ht="11.25">
      <c r="A121" s="154" t="s">
        <v>405</v>
      </c>
      <c r="B121" s="154" t="s">
        <v>361</v>
      </c>
      <c r="C121" s="153">
        <v>0</v>
      </c>
      <c r="D121" s="157">
        <v>179.76</v>
      </c>
      <c r="E121" s="46">
        <v>0.06</v>
      </c>
      <c r="F121" s="58">
        <f t="shared" si="19"/>
        <v>168.97439999999997</v>
      </c>
      <c r="G121" s="59">
        <f t="shared" si="14"/>
        <v>5.6606423999999995</v>
      </c>
      <c r="H121" s="59">
        <f t="shared" si="20"/>
        <v>4.494719039999999</v>
      </c>
      <c r="I121" s="59">
        <f t="shared" si="21"/>
        <v>3.801923999999999</v>
      </c>
      <c r="J121" s="59">
        <f t="shared" si="22"/>
        <v>29.570519999999995</v>
      </c>
      <c r="K121" s="50"/>
      <c r="L121" s="59">
        <f t="shared" si="23"/>
        <v>0.7865758319999997</v>
      </c>
      <c r="M121" s="42"/>
      <c r="N121" s="42"/>
      <c r="O121" s="42"/>
    </row>
    <row r="122" spans="1:15" s="43" customFormat="1" ht="11.25">
      <c r="A122" s="154" t="s">
        <v>406</v>
      </c>
      <c r="B122" s="154" t="s">
        <v>362</v>
      </c>
      <c r="C122" s="153">
        <v>0</v>
      </c>
      <c r="D122" s="157">
        <v>230.05</v>
      </c>
      <c r="E122" s="46">
        <v>0.06</v>
      </c>
      <c r="F122" s="58">
        <f t="shared" si="19"/>
        <v>216.24699999999999</v>
      </c>
      <c r="G122" s="59">
        <f t="shared" si="14"/>
        <v>7.2442745</v>
      </c>
      <c r="H122" s="59">
        <f t="shared" si="20"/>
        <v>5.752170199999999</v>
      </c>
      <c r="I122" s="59">
        <f t="shared" si="21"/>
        <v>4.8655574999999995</v>
      </c>
      <c r="J122" s="59">
        <f t="shared" si="22"/>
        <v>37.843225</v>
      </c>
      <c r="K122" s="50"/>
      <c r="L122" s="59">
        <f t="shared" si="23"/>
        <v>1.0066297849999999</v>
      </c>
      <c r="M122" s="42"/>
      <c r="N122" s="42"/>
      <c r="O122" s="42"/>
    </row>
    <row r="123" spans="1:15" s="43" customFormat="1" ht="11.25">
      <c r="A123" s="154" t="s">
        <v>407</v>
      </c>
      <c r="B123" s="154" t="s">
        <v>363</v>
      </c>
      <c r="C123" s="153">
        <v>0</v>
      </c>
      <c r="D123" s="157">
        <v>267.5</v>
      </c>
      <c r="E123" s="46">
        <v>0.06</v>
      </c>
      <c r="F123" s="58">
        <f t="shared" si="19"/>
        <v>251.45</v>
      </c>
      <c r="G123" s="59">
        <f t="shared" si="14"/>
        <v>8.423575</v>
      </c>
      <c r="H123" s="59">
        <f t="shared" si="20"/>
        <v>6.6885699999999995</v>
      </c>
      <c r="I123" s="59">
        <f t="shared" si="21"/>
        <v>5.6576249999999995</v>
      </c>
      <c r="J123" s="59">
        <f t="shared" si="22"/>
        <v>44.00375</v>
      </c>
      <c r="K123" s="50"/>
      <c r="L123" s="59">
        <f t="shared" si="23"/>
        <v>1.1704997499999998</v>
      </c>
      <c r="M123" s="42"/>
      <c r="N123" s="42"/>
      <c r="O123" s="42"/>
    </row>
    <row r="124" spans="1:15" s="43" customFormat="1" ht="11.25">
      <c r="A124" s="154" t="s">
        <v>408</v>
      </c>
      <c r="B124" s="154" t="s">
        <v>364</v>
      </c>
      <c r="C124" s="153">
        <v>0</v>
      </c>
      <c r="D124" s="157">
        <v>423.72</v>
      </c>
      <c r="E124" s="46">
        <v>0.06</v>
      </c>
      <c r="F124" s="58">
        <f t="shared" si="19"/>
        <v>398.2968</v>
      </c>
      <c r="G124" s="59">
        <f t="shared" si="14"/>
        <v>13.342942800000001</v>
      </c>
      <c r="H124" s="59">
        <f t="shared" si="20"/>
        <v>10.59469488</v>
      </c>
      <c r="I124" s="59">
        <f t="shared" si="21"/>
        <v>8.961678000000001</v>
      </c>
      <c r="J124" s="59">
        <f t="shared" si="22"/>
        <v>69.70194</v>
      </c>
      <c r="K124" s="50"/>
      <c r="L124" s="59">
        <f t="shared" si="23"/>
        <v>1.854071604</v>
      </c>
      <c r="M124" s="42"/>
      <c r="N124" s="42"/>
      <c r="O124" s="42"/>
    </row>
    <row r="125" spans="1:15" s="43" customFormat="1" ht="11.25">
      <c r="A125" s="154" t="s">
        <v>409</v>
      </c>
      <c r="B125" s="154" t="s">
        <v>365</v>
      </c>
      <c r="C125" s="153">
        <v>0</v>
      </c>
      <c r="D125" s="157">
        <v>595.99</v>
      </c>
      <c r="E125" s="46">
        <v>0.06</v>
      </c>
      <c r="F125" s="58">
        <f t="shared" si="19"/>
        <v>560.2306</v>
      </c>
      <c r="G125" s="59">
        <f t="shared" si="14"/>
        <v>18.7677251</v>
      </c>
      <c r="H125" s="59">
        <f t="shared" si="20"/>
        <v>14.902133959999999</v>
      </c>
      <c r="I125" s="59">
        <f t="shared" si="21"/>
        <v>12.605188499999999</v>
      </c>
      <c r="J125" s="59">
        <f t="shared" si="22"/>
        <v>98.04035499999999</v>
      </c>
      <c r="K125" s="50"/>
      <c r="L125" s="59">
        <f t="shared" si="23"/>
        <v>2.6078734429999995</v>
      </c>
      <c r="M125" s="42"/>
      <c r="N125" s="42"/>
      <c r="O125" s="42"/>
    </row>
    <row r="126" spans="1:15" s="43" customFormat="1" ht="11.25">
      <c r="A126" s="154" t="s">
        <v>410</v>
      </c>
      <c r="B126" s="154" t="s">
        <v>366</v>
      </c>
      <c r="C126" s="153">
        <v>0</v>
      </c>
      <c r="D126" s="157">
        <v>615.25</v>
      </c>
      <c r="E126" s="46">
        <v>0.06</v>
      </c>
      <c r="F126" s="58">
        <f t="shared" si="19"/>
        <v>578.3349999999999</v>
      </c>
      <c r="G126" s="59">
        <f t="shared" si="14"/>
        <v>19.3742225</v>
      </c>
      <c r="H126" s="59">
        <f t="shared" si="20"/>
        <v>15.383710999999996</v>
      </c>
      <c r="I126" s="59">
        <f t="shared" si="21"/>
        <v>13.012537499999997</v>
      </c>
      <c r="J126" s="59">
        <f t="shared" si="22"/>
        <v>101.20862499999998</v>
      </c>
      <c r="K126" s="50"/>
      <c r="L126" s="59">
        <f t="shared" si="23"/>
        <v>2.6921494249999993</v>
      </c>
      <c r="M126" s="42"/>
      <c r="N126" s="42"/>
      <c r="O126" s="42"/>
    </row>
    <row r="127" spans="1:15" s="43" customFormat="1" ht="11.25">
      <c r="A127" s="154" t="s">
        <v>411</v>
      </c>
      <c r="B127" s="154" t="s">
        <v>367</v>
      </c>
      <c r="C127" s="153">
        <v>0</v>
      </c>
      <c r="D127" s="157">
        <v>771.47</v>
      </c>
      <c r="E127" s="46">
        <v>0.06</v>
      </c>
      <c r="F127" s="58">
        <f t="shared" si="19"/>
        <v>725.1818</v>
      </c>
      <c r="G127" s="59">
        <f t="shared" si="14"/>
        <v>24.293590299999998</v>
      </c>
      <c r="H127" s="59">
        <f t="shared" si="20"/>
        <v>19.28983588</v>
      </c>
      <c r="I127" s="59">
        <f t="shared" si="21"/>
        <v>16.316590499999997</v>
      </c>
      <c r="J127" s="59">
        <f t="shared" si="22"/>
        <v>126.90681499999998</v>
      </c>
      <c r="K127" s="50"/>
      <c r="L127" s="59">
        <f t="shared" si="23"/>
        <v>3.3757212789999995</v>
      </c>
      <c r="M127" s="42"/>
      <c r="N127" s="42"/>
      <c r="O127" s="42"/>
    </row>
    <row r="128" spans="1:15" s="43" customFormat="1" ht="11.25">
      <c r="A128" s="154" t="s">
        <v>412</v>
      </c>
      <c r="B128" s="154" t="s">
        <v>368</v>
      </c>
      <c r="C128" s="153">
        <v>0</v>
      </c>
      <c r="D128" s="157">
        <v>10.7</v>
      </c>
      <c r="E128" s="46">
        <v>0.06</v>
      </c>
      <c r="F128" s="58">
        <f t="shared" si="19"/>
        <v>10.057999999999998</v>
      </c>
      <c r="G128" s="59">
        <f t="shared" si="14"/>
        <v>0.33694299999999994</v>
      </c>
      <c r="H128" s="59">
        <f t="shared" si="20"/>
        <v>0.2675427999999999</v>
      </c>
      <c r="I128" s="59">
        <f t="shared" si="21"/>
        <v>0.22630499999999995</v>
      </c>
      <c r="J128" s="59">
        <f t="shared" si="22"/>
        <v>1.7601499999999994</v>
      </c>
      <c r="K128" s="50"/>
      <c r="L128" s="59">
        <f t="shared" si="23"/>
        <v>0.046819989999999985</v>
      </c>
      <c r="M128" s="42"/>
      <c r="N128" s="42"/>
      <c r="O128" s="42"/>
    </row>
    <row r="129" spans="1:15" s="43" customFormat="1" ht="11.25">
      <c r="A129" s="154" t="s">
        <v>413</v>
      </c>
      <c r="B129" s="154" t="s">
        <v>369</v>
      </c>
      <c r="C129" s="153">
        <v>0</v>
      </c>
      <c r="D129" s="157">
        <v>12.84</v>
      </c>
      <c r="E129" s="46">
        <v>0.06</v>
      </c>
      <c r="F129" s="58">
        <f t="shared" si="19"/>
        <v>12.0696</v>
      </c>
      <c r="G129" s="59">
        <f t="shared" si="14"/>
        <v>0.4043316</v>
      </c>
      <c r="H129" s="59">
        <f t="shared" si="20"/>
        <v>0.32105135999999995</v>
      </c>
      <c r="I129" s="59">
        <f t="shared" si="21"/>
        <v>0.271566</v>
      </c>
      <c r="J129" s="59">
        <f t="shared" si="22"/>
        <v>2.11218</v>
      </c>
      <c r="K129" s="50"/>
      <c r="L129" s="59">
        <f t="shared" si="23"/>
        <v>0.05618398799999999</v>
      </c>
      <c r="M129" s="42"/>
      <c r="N129" s="42"/>
      <c r="O129" s="42"/>
    </row>
    <row r="130" spans="1:15" s="43" customFormat="1" ht="11.25">
      <c r="A130" s="154" t="s">
        <v>414</v>
      </c>
      <c r="B130" s="154" t="s">
        <v>370</v>
      </c>
      <c r="C130" s="153">
        <v>0</v>
      </c>
      <c r="D130" s="157">
        <v>12.84</v>
      </c>
      <c r="E130" s="46">
        <v>0.06</v>
      </c>
      <c r="F130" s="58">
        <f t="shared" si="19"/>
        <v>12.0696</v>
      </c>
      <c r="G130" s="59">
        <f t="shared" si="14"/>
        <v>0.4043316</v>
      </c>
      <c r="H130" s="59">
        <f t="shared" si="20"/>
        <v>0.32105135999999995</v>
      </c>
      <c r="I130" s="59">
        <f t="shared" si="21"/>
        <v>0.271566</v>
      </c>
      <c r="J130" s="59">
        <f t="shared" si="22"/>
        <v>2.11218</v>
      </c>
      <c r="K130" s="50"/>
      <c r="L130" s="59">
        <f t="shared" si="23"/>
        <v>0.05618398799999999</v>
      </c>
      <c r="M130" s="42"/>
      <c r="N130" s="42"/>
      <c r="O130" s="42"/>
    </row>
    <row r="131" spans="1:15" s="43" customFormat="1" ht="11.25">
      <c r="A131" s="154" t="s">
        <v>415</v>
      </c>
      <c r="B131" s="154" t="s">
        <v>371</v>
      </c>
      <c r="C131" s="153">
        <v>0</v>
      </c>
      <c r="D131" s="157">
        <v>16.05</v>
      </c>
      <c r="E131" s="46">
        <v>0.06</v>
      </c>
      <c r="F131" s="58">
        <f t="shared" si="19"/>
        <v>15.087</v>
      </c>
      <c r="G131" s="59">
        <f t="shared" si="14"/>
        <v>0.5054145</v>
      </c>
      <c r="H131" s="59">
        <f t="shared" si="20"/>
        <v>0.40131419999999995</v>
      </c>
      <c r="I131" s="59">
        <f t="shared" si="21"/>
        <v>0.33945749999999997</v>
      </c>
      <c r="J131" s="59">
        <f t="shared" si="22"/>
        <v>2.6402249999999996</v>
      </c>
      <c r="K131" s="50"/>
      <c r="L131" s="59">
        <f t="shared" si="23"/>
        <v>0.07022998499999998</v>
      </c>
      <c r="M131" s="42"/>
      <c r="N131" s="42"/>
      <c r="O131" s="42"/>
    </row>
    <row r="132" spans="1:15" s="43" customFormat="1" ht="11.25">
      <c r="A132" s="154" t="s">
        <v>416</v>
      </c>
      <c r="B132" s="154" t="s">
        <v>372</v>
      </c>
      <c r="C132" s="153">
        <v>0</v>
      </c>
      <c r="D132" s="157">
        <v>1241.2</v>
      </c>
      <c r="E132" s="46">
        <v>0.06</v>
      </c>
      <c r="F132" s="58">
        <f t="shared" si="19"/>
        <v>1166.728</v>
      </c>
      <c r="G132" s="59">
        <f t="shared" si="14"/>
        <v>39.085388</v>
      </c>
      <c r="H132" s="59">
        <f t="shared" si="20"/>
        <v>31.0349648</v>
      </c>
      <c r="I132" s="59">
        <f t="shared" si="21"/>
        <v>26.25138</v>
      </c>
      <c r="J132" s="59">
        <f t="shared" si="22"/>
        <v>204.1774</v>
      </c>
      <c r="K132" s="50"/>
      <c r="L132" s="59">
        <f t="shared" si="23"/>
        <v>5.43111884</v>
      </c>
      <c r="M132" s="42"/>
      <c r="N132" s="42"/>
      <c r="O132" s="42"/>
    </row>
    <row r="133" spans="1:15" s="43" customFormat="1" ht="11.25">
      <c r="A133" s="154" t="s">
        <v>417</v>
      </c>
      <c r="B133" s="154" t="s">
        <v>373</v>
      </c>
      <c r="C133" s="153">
        <v>0</v>
      </c>
      <c r="D133" s="157">
        <v>1498</v>
      </c>
      <c r="E133" s="46">
        <v>0.06</v>
      </c>
      <c r="F133" s="58">
        <f t="shared" si="19"/>
        <v>1408.12</v>
      </c>
      <c r="G133" s="59">
        <f t="shared" si="14"/>
        <v>47.172019999999996</v>
      </c>
      <c r="H133" s="59">
        <f t="shared" si="20"/>
        <v>37.455991999999995</v>
      </c>
      <c r="I133" s="59">
        <f t="shared" si="21"/>
        <v>31.682699999999997</v>
      </c>
      <c r="J133" s="59">
        <f t="shared" si="22"/>
        <v>246.42099999999996</v>
      </c>
      <c r="K133" s="50"/>
      <c r="L133" s="59">
        <f t="shared" si="23"/>
        <v>6.554798599999999</v>
      </c>
      <c r="M133" s="42"/>
      <c r="N133" s="42"/>
      <c r="O133" s="42"/>
    </row>
    <row r="134" spans="1:15" s="43" customFormat="1" ht="11.25">
      <c r="A134" s="154" t="s">
        <v>418</v>
      </c>
      <c r="B134" s="154" t="s">
        <v>374</v>
      </c>
      <c r="C134" s="153">
        <v>0</v>
      </c>
      <c r="D134" s="157">
        <v>1942.05</v>
      </c>
      <c r="E134" s="46">
        <v>0.06</v>
      </c>
      <c r="F134" s="58">
        <f t="shared" si="19"/>
        <v>1825.5269999999998</v>
      </c>
      <c r="G134" s="59">
        <f t="shared" si="14"/>
        <v>61.155154499999995</v>
      </c>
      <c r="H134" s="59">
        <f t="shared" si="20"/>
        <v>48.55901819999999</v>
      </c>
      <c r="I134" s="59">
        <f t="shared" si="21"/>
        <v>41.0743575</v>
      </c>
      <c r="J134" s="59">
        <f t="shared" si="22"/>
        <v>319.4672249999999</v>
      </c>
      <c r="K134" s="50"/>
      <c r="L134" s="59">
        <f t="shared" si="23"/>
        <v>8.497828184999998</v>
      </c>
      <c r="M134" s="42"/>
      <c r="N134" s="42"/>
      <c r="O134" s="42"/>
    </row>
    <row r="135" spans="1:15" s="43" customFormat="1" ht="22.5">
      <c r="A135" s="156" t="s">
        <v>428</v>
      </c>
      <c r="B135" s="154" t="s">
        <v>419</v>
      </c>
      <c r="C135" s="153">
        <v>0</v>
      </c>
      <c r="D135" s="157">
        <v>44</v>
      </c>
      <c r="E135" s="46">
        <v>0.06</v>
      </c>
      <c r="F135" s="58">
        <f t="shared" si="19"/>
        <v>41.36</v>
      </c>
      <c r="G135" s="59">
        <f t="shared" si="14"/>
        <v>1.3855600000000001</v>
      </c>
      <c r="H135" s="59">
        <f t="shared" si="20"/>
        <v>1.1001759999999998</v>
      </c>
      <c r="I135" s="59">
        <f t="shared" si="21"/>
        <v>0.9306</v>
      </c>
      <c r="J135" s="59">
        <f t="shared" si="22"/>
        <v>7.2379999999999995</v>
      </c>
      <c r="K135" s="50"/>
      <c r="L135" s="59">
        <f t="shared" si="23"/>
        <v>0.19253079999999995</v>
      </c>
      <c r="M135" s="42"/>
      <c r="N135" s="42"/>
      <c r="O135" s="42"/>
    </row>
    <row r="136" spans="1:15" s="43" customFormat="1" ht="11.25">
      <c r="A136" s="154" t="s">
        <v>424</v>
      </c>
      <c r="B136" s="154" t="s">
        <v>420</v>
      </c>
      <c r="C136" s="153">
        <v>0</v>
      </c>
      <c r="D136" s="157">
        <v>99</v>
      </c>
      <c r="E136" s="46">
        <v>0.06</v>
      </c>
      <c r="F136" s="58">
        <f t="shared" si="19"/>
        <v>93.05999999999999</v>
      </c>
      <c r="G136" s="59">
        <f t="shared" si="14"/>
        <v>3.11751</v>
      </c>
      <c r="H136" s="59">
        <f t="shared" si="20"/>
        <v>2.4753959999999995</v>
      </c>
      <c r="I136" s="59">
        <f t="shared" si="21"/>
        <v>2.0938499999999998</v>
      </c>
      <c r="J136" s="59">
        <f t="shared" si="22"/>
        <v>16.285499999999995</v>
      </c>
      <c r="K136" s="50"/>
      <c r="L136" s="59">
        <f t="shared" si="23"/>
        <v>0.43319429999999987</v>
      </c>
      <c r="M136" s="42"/>
      <c r="N136" s="42"/>
      <c r="O136" s="42"/>
    </row>
    <row r="137" spans="1:15" s="43" customFormat="1" ht="11.25">
      <c r="A137" s="156" t="s">
        <v>425</v>
      </c>
      <c r="B137" s="154" t="s">
        <v>421</v>
      </c>
      <c r="C137" s="153">
        <v>0</v>
      </c>
      <c r="D137" s="157">
        <v>106</v>
      </c>
      <c r="E137" s="46">
        <v>0.06</v>
      </c>
      <c r="F137" s="58">
        <f t="shared" si="19"/>
        <v>99.64</v>
      </c>
      <c r="G137" s="59">
        <f t="shared" si="14"/>
        <v>3.33794</v>
      </c>
      <c r="H137" s="59">
        <f t="shared" si="20"/>
        <v>2.6504239999999997</v>
      </c>
      <c r="I137" s="59">
        <f t="shared" si="21"/>
        <v>2.2419</v>
      </c>
      <c r="J137" s="59">
        <f t="shared" si="22"/>
        <v>17.436999999999998</v>
      </c>
      <c r="K137" s="50"/>
      <c r="L137" s="59">
        <f t="shared" si="23"/>
        <v>0.4638241999999999</v>
      </c>
      <c r="M137" s="42"/>
      <c r="N137" s="42"/>
      <c r="O137" s="42"/>
    </row>
    <row r="138" spans="1:15" s="43" customFormat="1" ht="11.25">
      <c r="A138" s="156" t="s">
        <v>426</v>
      </c>
      <c r="B138" s="154" t="s">
        <v>422</v>
      </c>
      <c r="C138" s="153">
        <v>0</v>
      </c>
      <c r="D138" s="157">
        <v>143</v>
      </c>
      <c r="E138" s="46">
        <v>0.06</v>
      </c>
      <c r="F138" s="58">
        <f t="shared" si="19"/>
        <v>134.42</v>
      </c>
      <c r="G138" s="59">
        <f t="shared" si="14"/>
        <v>4.50307</v>
      </c>
      <c r="H138" s="59">
        <f t="shared" si="20"/>
        <v>3.5755719999999993</v>
      </c>
      <c r="I138" s="59">
        <f t="shared" si="21"/>
        <v>3.0244499999999994</v>
      </c>
      <c r="J138" s="59">
        <f t="shared" si="22"/>
        <v>23.523499999999995</v>
      </c>
      <c r="K138" s="50"/>
      <c r="L138" s="59">
        <f t="shared" si="23"/>
        <v>0.6257250999999998</v>
      </c>
      <c r="M138" s="42"/>
      <c r="N138" s="42"/>
      <c r="O138" s="42"/>
    </row>
    <row r="139" spans="1:15" s="43" customFormat="1" ht="22.5">
      <c r="A139" s="156" t="s">
        <v>427</v>
      </c>
      <c r="B139" s="154" t="s">
        <v>423</v>
      </c>
      <c r="C139" s="153">
        <v>0</v>
      </c>
      <c r="D139" s="157">
        <v>368</v>
      </c>
      <c r="E139" s="46">
        <v>0.06</v>
      </c>
      <c r="F139" s="58">
        <f t="shared" si="19"/>
        <v>345.91999999999996</v>
      </c>
      <c r="G139" s="59">
        <f t="shared" si="14"/>
        <v>11.58832</v>
      </c>
      <c r="H139" s="59">
        <f t="shared" si="20"/>
        <v>9.201471999999999</v>
      </c>
      <c r="I139" s="59">
        <f t="shared" si="21"/>
        <v>7.783199999999999</v>
      </c>
      <c r="J139" s="59">
        <f t="shared" si="22"/>
        <v>60.53599999999999</v>
      </c>
      <c r="K139" s="50"/>
      <c r="L139" s="59">
        <f t="shared" si="23"/>
        <v>1.6102575999999997</v>
      </c>
      <c r="M139" s="42"/>
      <c r="N139" s="42"/>
      <c r="O139" s="42"/>
    </row>
    <row r="140" spans="1:12" ht="12.75">
      <c r="A140" s="49"/>
      <c r="B140" s="49"/>
      <c r="C140" s="47"/>
      <c r="D140" s="47"/>
      <c r="E140" s="81"/>
      <c r="F140" s="40"/>
      <c r="G140" s="41"/>
      <c r="H140" s="41"/>
      <c r="I140" s="41"/>
      <c r="J140" s="41"/>
      <c r="K140" s="41"/>
      <c r="L140" s="41"/>
    </row>
    <row r="141" spans="1:12" ht="38.25">
      <c r="A141" s="180"/>
      <c r="B141" s="181"/>
      <c r="C141" s="182"/>
      <c r="D141" s="82" t="s">
        <v>172</v>
      </c>
      <c r="E141" s="82" t="s">
        <v>173</v>
      </c>
      <c r="F141" s="83" t="s">
        <v>174</v>
      </c>
      <c r="G141" s="83"/>
      <c r="H141" s="83"/>
      <c r="I141" s="83"/>
      <c r="J141" s="83"/>
      <c r="K141" s="48"/>
      <c r="L141" s="84" t="s">
        <v>22</v>
      </c>
    </row>
    <row r="142" spans="1:12" ht="12.75">
      <c r="A142" s="172" t="s">
        <v>175</v>
      </c>
      <c r="B142" s="173"/>
      <c r="C142" s="173"/>
      <c r="D142" s="173"/>
      <c r="E142" s="174"/>
      <c r="F142" s="85">
        <v>198</v>
      </c>
      <c r="G142" s="86">
        <f aca="true" t="shared" si="24" ref="G142:G149">F142/($F$8*12)</f>
        <v>0.00066</v>
      </c>
      <c r="H142" s="87"/>
      <c r="I142" s="32"/>
      <c r="J142" s="32"/>
      <c r="L142" s="32"/>
    </row>
    <row r="143" spans="1:12" ht="12.75">
      <c r="A143" s="172" t="s">
        <v>176</v>
      </c>
      <c r="B143" s="173"/>
      <c r="C143" s="173"/>
      <c r="D143" s="173"/>
      <c r="E143" s="174"/>
      <c r="F143" s="85">
        <v>165</v>
      </c>
      <c r="G143" s="86">
        <f t="shared" si="24"/>
        <v>0.00055</v>
      </c>
      <c r="H143" s="87"/>
      <c r="I143" s="32"/>
      <c r="J143" s="32"/>
      <c r="L143" s="32"/>
    </row>
    <row r="144" spans="1:12" ht="12.75">
      <c r="A144" s="172" t="s">
        <v>177</v>
      </c>
      <c r="B144" s="173"/>
      <c r="C144" s="173"/>
      <c r="D144" s="173"/>
      <c r="E144" s="174"/>
      <c r="F144" s="85">
        <v>165</v>
      </c>
      <c r="G144" s="86">
        <f t="shared" si="24"/>
        <v>0.00055</v>
      </c>
      <c r="H144" s="87"/>
      <c r="I144" s="32"/>
      <c r="J144" s="32"/>
      <c r="L144" s="32"/>
    </row>
    <row r="145" spans="1:12" ht="12.75">
      <c r="A145" s="172" t="s">
        <v>178</v>
      </c>
      <c r="B145" s="173"/>
      <c r="C145" s="173"/>
      <c r="D145" s="173"/>
      <c r="E145" s="174"/>
      <c r="F145" s="85">
        <v>165</v>
      </c>
      <c r="G145" s="86">
        <f t="shared" si="24"/>
        <v>0.00055</v>
      </c>
      <c r="H145" s="87"/>
      <c r="I145" s="32"/>
      <c r="J145" s="32"/>
      <c r="L145" s="32"/>
    </row>
    <row r="146" spans="1:12" ht="12.75">
      <c r="A146" s="172" t="s">
        <v>179</v>
      </c>
      <c r="B146" s="173"/>
      <c r="C146" s="174"/>
      <c r="D146" s="88">
        <v>39314</v>
      </c>
      <c r="E146" s="89">
        <v>0.06</v>
      </c>
      <c r="F146" s="85">
        <v>155</v>
      </c>
      <c r="G146" s="86">
        <f t="shared" si="24"/>
        <v>0.0005166666666666667</v>
      </c>
      <c r="H146" s="90"/>
      <c r="I146" s="32"/>
      <c r="J146" s="32"/>
      <c r="L146" s="32"/>
    </row>
    <row r="147" spans="1:12" ht="12.75">
      <c r="A147" s="172" t="s">
        <v>180</v>
      </c>
      <c r="B147" s="173"/>
      <c r="C147" s="174"/>
      <c r="D147" s="88">
        <v>39314</v>
      </c>
      <c r="E147" s="89">
        <v>0.06</v>
      </c>
      <c r="F147" s="85">
        <v>155</v>
      </c>
      <c r="G147" s="86">
        <f t="shared" si="24"/>
        <v>0.0005166666666666667</v>
      </c>
      <c r="H147" s="90"/>
      <c r="I147" s="32"/>
      <c r="J147" s="32"/>
      <c r="L147" s="32"/>
    </row>
    <row r="148" spans="1:12" ht="12.75">
      <c r="A148" s="172" t="s">
        <v>181</v>
      </c>
      <c r="B148" s="173"/>
      <c r="C148" s="174"/>
      <c r="D148" s="88">
        <v>39314</v>
      </c>
      <c r="E148" s="89">
        <v>0.06</v>
      </c>
      <c r="F148" s="85">
        <v>155</v>
      </c>
      <c r="G148" s="86">
        <f t="shared" si="24"/>
        <v>0.0005166666666666667</v>
      </c>
      <c r="H148" s="90"/>
      <c r="I148" s="32"/>
      <c r="J148" s="32"/>
      <c r="L148" s="32"/>
    </row>
    <row r="149" spans="1:12" ht="12.75">
      <c r="A149" s="172" t="s">
        <v>182</v>
      </c>
      <c r="B149" s="173"/>
      <c r="C149" s="174"/>
      <c r="D149" s="88">
        <v>39314</v>
      </c>
      <c r="E149" s="89">
        <v>0.06</v>
      </c>
      <c r="F149" s="85">
        <v>155</v>
      </c>
      <c r="G149" s="86">
        <f t="shared" si="24"/>
        <v>0.0005166666666666667</v>
      </c>
      <c r="H149" s="90"/>
      <c r="I149" s="32"/>
      <c r="J149" s="32"/>
      <c r="L149" s="32"/>
    </row>
    <row r="150" spans="1:12" ht="38.25">
      <c r="A150" s="178" t="s">
        <v>183</v>
      </c>
      <c r="B150" s="179"/>
      <c r="C150" s="179"/>
      <c r="D150" s="91" t="s">
        <v>172</v>
      </c>
      <c r="E150" s="91" t="s">
        <v>173</v>
      </c>
      <c r="F150" s="92" t="s">
        <v>174</v>
      </c>
      <c r="G150" s="93"/>
      <c r="H150" s="94"/>
      <c r="I150" s="94"/>
      <c r="J150" s="94"/>
      <c r="L150" s="15" t="s">
        <v>22</v>
      </c>
    </row>
    <row r="151" spans="1:12" ht="12.75">
      <c r="A151" s="172" t="s">
        <v>184</v>
      </c>
      <c r="B151" s="173"/>
      <c r="C151" s="174"/>
      <c r="D151" s="88">
        <v>39314</v>
      </c>
      <c r="E151" s="89">
        <v>0.06</v>
      </c>
      <c r="F151" s="85">
        <v>233</v>
      </c>
      <c r="G151" s="86">
        <f>F151/($F$8*12)</f>
        <v>0.0007766666666666667</v>
      </c>
      <c r="H151" s="90"/>
      <c r="I151" s="32"/>
      <c r="J151" s="32"/>
      <c r="L151" s="32"/>
    </row>
    <row r="152" spans="1:12" ht="12.75">
      <c r="A152" s="172" t="s">
        <v>185</v>
      </c>
      <c r="B152" s="173"/>
      <c r="C152" s="174"/>
      <c r="D152" s="88">
        <v>39314</v>
      </c>
      <c r="E152" s="89">
        <v>0.06</v>
      </c>
      <c r="F152" s="85">
        <v>233</v>
      </c>
      <c r="G152" s="86">
        <f>F152/($F$8*12)</f>
        <v>0.0007766666666666667</v>
      </c>
      <c r="H152" s="90"/>
      <c r="I152" s="32"/>
      <c r="J152" s="32"/>
      <c r="L152" s="32"/>
    </row>
    <row r="153" spans="1:12" ht="12.75">
      <c r="A153" s="172" t="s">
        <v>186</v>
      </c>
      <c r="B153" s="173"/>
      <c r="C153" s="174"/>
      <c r="D153" s="88">
        <v>39314</v>
      </c>
      <c r="E153" s="89">
        <v>0.06</v>
      </c>
      <c r="F153" s="85">
        <v>233</v>
      </c>
      <c r="G153" s="86">
        <f>F153/($F$8*12)</f>
        <v>0.0007766666666666667</v>
      </c>
      <c r="H153" s="90"/>
      <c r="I153" s="32"/>
      <c r="J153" s="32"/>
      <c r="L153" s="32"/>
    </row>
    <row r="154" spans="1:12" ht="12.75">
      <c r="A154" s="172" t="s">
        <v>187</v>
      </c>
      <c r="B154" s="173"/>
      <c r="C154" s="174"/>
      <c r="D154" s="88">
        <v>39314</v>
      </c>
      <c r="E154" s="89">
        <v>0</v>
      </c>
      <c r="F154" s="85">
        <v>233</v>
      </c>
      <c r="G154" s="86">
        <f>F154/($F$8*12)</f>
        <v>0.0007766666666666667</v>
      </c>
      <c r="H154" s="90"/>
      <c r="I154" s="32"/>
      <c r="J154" s="32"/>
      <c r="L154" s="32"/>
    </row>
    <row r="155" spans="1:12" ht="12.75">
      <c r="A155" s="175" t="s">
        <v>188</v>
      </c>
      <c r="B155" s="176"/>
      <c r="C155" s="176"/>
      <c r="D155" s="177"/>
      <c r="E155" s="95"/>
      <c r="F155" s="95"/>
      <c r="G155" s="95"/>
      <c r="H155" s="96"/>
      <c r="I155" s="96"/>
      <c r="J155" s="96"/>
      <c r="L155" s="96"/>
    </row>
    <row r="156" spans="1:12" ht="12.75">
      <c r="A156" s="167"/>
      <c r="B156" s="168"/>
      <c r="C156" s="168"/>
      <c r="D156" s="168"/>
      <c r="E156" s="168"/>
      <c r="F156" s="168"/>
      <c r="G156" s="168"/>
      <c r="H156" s="168"/>
      <c r="I156" s="168"/>
      <c r="J156" s="168"/>
      <c r="K156" s="168"/>
      <c r="L156" s="168"/>
    </row>
    <row r="157" spans="1:12" ht="12.75">
      <c r="A157" s="167"/>
      <c r="B157" s="168"/>
      <c r="C157" s="168"/>
      <c r="D157" s="168"/>
      <c r="E157" s="168"/>
      <c r="F157" s="168"/>
      <c r="G157" s="168"/>
      <c r="H157" s="168"/>
      <c r="I157" s="168"/>
      <c r="J157" s="168"/>
      <c r="K157" s="168"/>
      <c r="L157" s="168"/>
    </row>
    <row r="158" spans="1:12" ht="12.75">
      <c r="A158" s="167"/>
      <c r="B158" s="168"/>
      <c r="C158" s="168"/>
      <c r="D158" s="168"/>
      <c r="E158" s="168"/>
      <c r="F158" s="168"/>
      <c r="G158" s="168"/>
      <c r="H158" s="168"/>
      <c r="I158" s="168"/>
      <c r="J158" s="168"/>
      <c r="K158" s="168"/>
      <c r="L158" s="168"/>
    </row>
    <row r="159" spans="1:12" ht="38.25">
      <c r="A159" s="97" t="s">
        <v>189</v>
      </c>
      <c r="B159" s="97"/>
      <c r="C159" s="97"/>
      <c r="D159" s="98" t="s">
        <v>190</v>
      </c>
      <c r="E159" s="98" t="s">
        <v>191</v>
      </c>
      <c r="F159" s="98" t="s">
        <v>192</v>
      </c>
      <c r="G159" s="98" t="s">
        <v>193</v>
      </c>
      <c r="H159" s="99"/>
      <c r="I159" s="99"/>
      <c r="J159" s="99"/>
      <c r="L159" s="15" t="s">
        <v>22</v>
      </c>
    </row>
    <row r="160" spans="1:12" ht="22.5">
      <c r="A160" s="100" t="s">
        <v>194</v>
      </c>
      <c r="B160" s="100"/>
      <c r="C160" s="100"/>
      <c r="D160" s="14">
        <f>$F$10</f>
        <v>0</v>
      </c>
      <c r="E160" s="14">
        <f>$F$10</f>
        <v>0</v>
      </c>
      <c r="F160" s="14">
        <f>$F$10</f>
        <v>0</v>
      </c>
      <c r="G160" s="14">
        <f>$F$10</f>
        <v>0</v>
      </c>
      <c r="H160" s="101"/>
      <c r="I160" s="101"/>
      <c r="J160" s="101"/>
      <c r="L160" s="101"/>
    </row>
    <row r="161" spans="1:12" ht="12.75">
      <c r="A161" s="100" t="s">
        <v>195</v>
      </c>
      <c r="B161" s="100"/>
      <c r="C161" s="100"/>
      <c r="D161" s="14">
        <f>D160*$F$8</f>
        <v>0</v>
      </c>
      <c r="E161" s="14">
        <f>E160*$F$8</f>
        <v>0</v>
      </c>
      <c r="F161" s="14">
        <f>F160*$F$8</f>
        <v>0</v>
      </c>
      <c r="G161" s="14">
        <f>G160*$F$8</f>
        <v>0</v>
      </c>
      <c r="H161" s="12"/>
      <c r="I161" s="12"/>
      <c r="J161" s="12"/>
      <c r="L161" s="12"/>
    </row>
    <row r="162" spans="1:12" ht="12.75">
      <c r="A162" s="100" t="s">
        <v>196</v>
      </c>
      <c r="B162" s="100"/>
      <c r="C162" s="100"/>
      <c r="D162" s="86">
        <f>G142</f>
        <v>0.00066</v>
      </c>
      <c r="E162" s="86">
        <f>G143</f>
        <v>0.00055</v>
      </c>
      <c r="F162" s="86">
        <f>G144</f>
        <v>0.00055</v>
      </c>
      <c r="G162" s="86">
        <f>G145</f>
        <v>0.00055</v>
      </c>
      <c r="H162" s="12"/>
      <c r="I162" s="12"/>
      <c r="J162" s="12"/>
      <c r="L162" s="12"/>
    </row>
    <row r="163" spans="1:12" ht="12.75">
      <c r="A163" s="100" t="s">
        <v>197</v>
      </c>
      <c r="B163" s="100"/>
      <c r="C163" s="100"/>
      <c r="D163" s="12">
        <f>SUM(D162*D161)</f>
        <v>0</v>
      </c>
      <c r="E163" s="12">
        <f>SUM(E162*E161)</f>
        <v>0</v>
      </c>
      <c r="F163" s="12">
        <f>SUM(F162*F161)</f>
        <v>0</v>
      </c>
      <c r="G163" s="12">
        <f>SUM(G162*G161)</f>
        <v>0</v>
      </c>
      <c r="H163" s="12"/>
      <c r="I163" s="12"/>
      <c r="J163" s="12"/>
      <c r="K163" s="48"/>
      <c r="L163" s="12"/>
    </row>
    <row r="164" spans="1:12" ht="22.5">
      <c r="A164" s="100" t="s">
        <v>194</v>
      </c>
      <c r="B164" s="100"/>
      <c r="C164" s="100"/>
      <c r="D164" s="14">
        <f>$F$10</f>
        <v>0</v>
      </c>
      <c r="E164" s="14">
        <f>$F$10</f>
        <v>0</v>
      </c>
      <c r="F164" s="14">
        <f>$F$10</f>
        <v>0</v>
      </c>
      <c r="G164" s="14">
        <f>$F$10</f>
        <v>0</v>
      </c>
      <c r="H164" s="12"/>
      <c r="I164" s="12"/>
      <c r="J164" s="12"/>
      <c r="L164" s="12"/>
    </row>
    <row r="165" spans="1:12" ht="12.75">
      <c r="A165" s="100" t="s">
        <v>195</v>
      </c>
      <c r="B165" s="100"/>
      <c r="C165" s="100"/>
      <c r="D165" s="14">
        <f>D164*$F$8</f>
        <v>0</v>
      </c>
      <c r="E165" s="14">
        <f>E164*$F$8</f>
        <v>0</v>
      </c>
      <c r="F165" s="14">
        <f>F164*$F$8</f>
        <v>0</v>
      </c>
      <c r="G165" s="14">
        <f>G164*$F$8</f>
        <v>0</v>
      </c>
      <c r="H165" s="12"/>
      <c r="I165" s="12"/>
      <c r="J165" s="12"/>
      <c r="L165" s="12"/>
    </row>
    <row r="166" spans="1:12" ht="12.75">
      <c r="A166" s="100" t="s">
        <v>198</v>
      </c>
      <c r="B166" s="100"/>
      <c r="C166" s="100"/>
      <c r="D166" s="86">
        <f>G146</f>
        <v>0.0005166666666666667</v>
      </c>
      <c r="E166" s="86">
        <f>G147</f>
        <v>0.0005166666666666667</v>
      </c>
      <c r="F166" s="86">
        <f>G148</f>
        <v>0.0005166666666666667</v>
      </c>
      <c r="G166" s="86">
        <f>G149</f>
        <v>0.0005166666666666667</v>
      </c>
      <c r="H166" s="12"/>
      <c r="I166" s="12"/>
      <c r="J166" s="12"/>
      <c r="L166" s="12"/>
    </row>
    <row r="167" spans="1:12" ht="22.5">
      <c r="A167" s="100" t="s">
        <v>199</v>
      </c>
      <c r="B167" s="100"/>
      <c r="C167" s="100"/>
      <c r="D167" s="102">
        <f>SUM(D166*D165)</f>
        <v>0</v>
      </c>
      <c r="E167" s="102">
        <f>SUM(E166*E165)</f>
        <v>0</v>
      </c>
      <c r="F167" s="102">
        <f>SUM(F166*F165)</f>
        <v>0</v>
      </c>
      <c r="G167" s="102">
        <f>SUM(G166*G165)</f>
        <v>0</v>
      </c>
      <c r="H167" s="12"/>
      <c r="I167" s="12"/>
      <c r="J167" s="12"/>
      <c r="L167" s="12"/>
    </row>
    <row r="168" spans="1:12" ht="38.25">
      <c r="A168" s="169" t="s">
        <v>200</v>
      </c>
      <c r="B168" s="170"/>
      <c r="C168" s="171"/>
      <c r="D168" s="92" t="s">
        <v>201</v>
      </c>
      <c r="E168" s="103" t="s">
        <v>202</v>
      </c>
      <c r="F168" s="91" t="s">
        <v>203</v>
      </c>
      <c r="G168" s="104" t="s">
        <v>204</v>
      </c>
      <c r="H168" s="92" t="s">
        <v>205</v>
      </c>
      <c r="I168" s="104" t="s">
        <v>206</v>
      </c>
      <c r="J168" s="96"/>
      <c r="L168" s="15" t="s">
        <v>22</v>
      </c>
    </row>
    <row r="169" spans="1:12" ht="12.75">
      <c r="A169" s="164" t="s">
        <v>207</v>
      </c>
      <c r="B169" s="165"/>
      <c r="C169" s="166"/>
      <c r="D169" s="108" t="s">
        <v>208</v>
      </c>
      <c r="E169" s="109" t="s">
        <v>209</v>
      </c>
      <c r="F169" s="110">
        <v>7000</v>
      </c>
      <c r="G169" s="111">
        <v>119</v>
      </c>
      <c r="H169" s="112">
        <v>0.06</v>
      </c>
      <c r="I169" s="113">
        <f aca="true" t="shared" si="25" ref="I169:I203">G169-(G169*H169/100*100)</f>
        <v>111.86</v>
      </c>
      <c r="J169" s="114"/>
      <c r="K169" s="115"/>
      <c r="L169" s="114"/>
    </row>
    <row r="170" spans="1:12" ht="12.75">
      <c r="A170" s="164" t="s">
        <v>210</v>
      </c>
      <c r="B170" s="165"/>
      <c r="C170" s="166"/>
      <c r="D170" s="116" t="s">
        <v>208</v>
      </c>
      <c r="E170" s="109">
        <v>7449704</v>
      </c>
      <c r="F170" s="117">
        <v>0</v>
      </c>
      <c r="G170" s="118">
        <v>19.95</v>
      </c>
      <c r="H170" s="119">
        <v>0.06</v>
      </c>
      <c r="I170" s="58">
        <f t="shared" si="25"/>
        <v>18.753</v>
      </c>
      <c r="J170" s="114"/>
      <c r="K170" s="115"/>
      <c r="L170" s="114"/>
    </row>
    <row r="171" spans="1:12" ht="12.75">
      <c r="A171" s="164" t="s">
        <v>211</v>
      </c>
      <c r="B171" s="165"/>
      <c r="C171" s="166"/>
      <c r="D171" s="116" t="s">
        <v>208</v>
      </c>
      <c r="E171" s="109">
        <v>7465252</v>
      </c>
      <c r="F171" s="117">
        <v>0</v>
      </c>
      <c r="G171" s="118">
        <v>14.95</v>
      </c>
      <c r="H171" s="119">
        <v>0.06</v>
      </c>
      <c r="I171" s="58">
        <f t="shared" si="25"/>
        <v>14.052999999999999</v>
      </c>
      <c r="J171" s="114"/>
      <c r="K171" s="115"/>
      <c r="L171" s="114"/>
    </row>
    <row r="172" spans="1:12" ht="12.75">
      <c r="A172" s="105"/>
      <c r="B172" s="106"/>
      <c r="C172" s="120" t="s">
        <v>212</v>
      </c>
      <c r="D172" s="116" t="s">
        <v>208</v>
      </c>
      <c r="E172" s="121" t="s">
        <v>213</v>
      </c>
      <c r="F172" s="117">
        <v>0</v>
      </c>
      <c r="G172" s="118">
        <v>103.49</v>
      </c>
      <c r="H172" s="119">
        <v>0.06</v>
      </c>
      <c r="I172" s="58">
        <f t="shared" si="25"/>
        <v>97.28059999999999</v>
      </c>
      <c r="J172" s="114"/>
      <c r="K172" s="115"/>
      <c r="L172" s="114"/>
    </row>
    <row r="173" spans="1:12" ht="12.75">
      <c r="A173" s="105"/>
      <c r="B173" s="106"/>
      <c r="C173" s="120" t="s">
        <v>214</v>
      </c>
      <c r="D173" s="116" t="s">
        <v>208</v>
      </c>
      <c r="E173" s="122" t="s">
        <v>215</v>
      </c>
      <c r="F173" s="117">
        <v>0</v>
      </c>
      <c r="G173" s="118">
        <v>64.5</v>
      </c>
      <c r="H173" s="119">
        <v>0.06</v>
      </c>
      <c r="I173" s="58">
        <f t="shared" si="25"/>
        <v>60.63</v>
      </c>
      <c r="J173" s="114"/>
      <c r="K173" s="115"/>
      <c r="L173" s="114"/>
    </row>
    <row r="174" spans="1:12" ht="12.75">
      <c r="A174" s="105"/>
      <c r="B174" s="106"/>
      <c r="C174" s="120" t="s">
        <v>216</v>
      </c>
      <c r="D174" s="116" t="s">
        <v>208</v>
      </c>
      <c r="E174" s="122" t="s">
        <v>217</v>
      </c>
      <c r="F174" s="117">
        <v>0</v>
      </c>
      <c r="G174" s="118">
        <v>16.5</v>
      </c>
      <c r="H174" s="119">
        <v>0.06</v>
      </c>
      <c r="I174" s="58">
        <f t="shared" si="25"/>
        <v>15.51</v>
      </c>
      <c r="J174" s="114"/>
      <c r="K174" s="115"/>
      <c r="L174" s="114"/>
    </row>
    <row r="175" spans="1:12" ht="12.75">
      <c r="A175" s="105"/>
      <c r="B175" s="106"/>
      <c r="C175" s="120" t="s">
        <v>218</v>
      </c>
      <c r="D175" s="116" t="s">
        <v>208</v>
      </c>
      <c r="E175" s="123" t="s">
        <v>219</v>
      </c>
      <c r="F175" s="117">
        <v>0</v>
      </c>
      <c r="G175" s="118">
        <v>21.5</v>
      </c>
      <c r="H175" s="119">
        <v>0.06</v>
      </c>
      <c r="I175" s="58">
        <f t="shared" si="25"/>
        <v>20.21</v>
      </c>
      <c r="J175" s="114"/>
      <c r="K175" s="115"/>
      <c r="L175" s="114"/>
    </row>
    <row r="176" spans="1:12" ht="12.75">
      <c r="A176" s="105"/>
      <c r="B176" s="106"/>
      <c r="C176" s="120" t="s">
        <v>220</v>
      </c>
      <c r="D176" s="116" t="s">
        <v>208</v>
      </c>
      <c r="E176" s="109" t="s">
        <v>221</v>
      </c>
      <c r="F176" s="117">
        <v>0</v>
      </c>
      <c r="G176" s="124">
        <v>119.1</v>
      </c>
      <c r="H176" s="119">
        <v>0.06</v>
      </c>
      <c r="I176" s="58">
        <f t="shared" si="25"/>
        <v>111.954</v>
      </c>
      <c r="J176" s="114"/>
      <c r="K176" s="115"/>
      <c r="L176" s="114"/>
    </row>
    <row r="177" spans="1:12" ht="12.75">
      <c r="A177" s="164" t="s">
        <v>222</v>
      </c>
      <c r="B177" s="165"/>
      <c r="C177" s="166"/>
      <c r="D177" s="125" t="s">
        <v>208</v>
      </c>
      <c r="E177" s="126" t="s">
        <v>223</v>
      </c>
      <c r="F177" s="117">
        <v>0</v>
      </c>
      <c r="G177" s="127">
        <v>52.95</v>
      </c>
      <c r="H177" s="119">
        <v>0.06</v>
      </c>
      <c r="I177" s="58">
        <f t="shared" si="25"/>
        <v>49.773</v>
      </c>
      <c r="J177" s="114"/>
      <c r="K177" s="115"/>
      <c r="L177" s="114"/>
    </row>
    <row r="178" spans="1:12" ht="12.75">
      <c r="A178" s="105"/>
      <c r="B178" s="106"/>
      <c r="C178" s="120" t="s">
        <v>224</v>
      </c>
      <c r="D178" s="125" t="s">
        <v>208</v>
      </c>
      <c r="E178" s="128" t="s">
        <v>225</v>
      </c>
      <c r="F178" s="117">
        <v>0</v>
      </c>
      <c r="G178" s="127">
        <v>45.95</v>
      </c>
      <c r="H178" s="119">
        <v>0.06</v>
      </c>
      <c r="I178" s="58">
        <f t="shared" si="25"/>
        <v>43.193000000000005</v>
      </c>
      <c r="J178" s="114"/>
      <c r="K178" s="115"/>
      <c r="L178" s="114"/>
    </row>
    <row r="179" spans="1:12" ht="12.75">
      <c r="A179" s="105"/>
      <c r="B179" s="106"/>
      <c r="C179" s="120" t="s">
        <v>226</v>
      </c>
      <c r="D179" s="125" t="s">
        <v>208</v>
      </c>
      <c r="E179" s="126" t="s">
        <v>227</v>
      </c>
      <c r="F179" s="117">
        <v>0</v>
      </c>
      <c r="G179" s="127">
        <v>41.95</v>
      </c>
      <c r="H179" s="119">
        <v>0.06</v>
      </c>
      <c r="I179" s="58">
        <f t="shared" si="25"/>
        <v>39.433</v>
      </c>
      <c r="J179" s="114"/>
      <c r="K179" s="115"/>
      <c r="L179" s="114"/>
    </row>
    <row r="180" spans="1:12" ht="12.75">
      <c r="A180" s="105"/>
      <c r="B180" s="106"/>
      <c r="C180" s="120" t="s">
        <v>228</v>
      </c>
      <c r="D180" s="125" t="s">
        <v>208</v>
      </c>
      <c r="E180" s="126" t="s">
        <v>229</v>
      </c>
      <c r="F180" s="117">
        <v>0</v>
      </c>
      <c r="G180" s="127">
        <v>43.95</v>
      </c>
      <c r="H180" s="119">
        <v>0.06</v>
      </c>
      <c r="I180" s="58">
        <f t="shared" si="25"/>
        <v>41.313</v>
      </c>
      <c r="J180" s="114"/>
      <c r="K180" s="115"/>
      <c r="L180" s="114"/>
    </row>
    <row r="181" spans="1:12" ht="12.75">
      <c r="A181" s="105"/>
      <c r="B181" s="106"/>
      <c r="C181" s="120" t="s">
        <v>230</v>
      </c>
      <c r="D181" s="125" t="s">
        <v>208</v>
      </c>
      <c r="E181" s="126" t="s">
        <v>231</v>
      </c>
      <c r="F181" s="117">
        <v>0</v>
      </c>
      <c r="G181" s="127">
        <v>85.1</v>
      </c>
      <c r="H181" s="119">
        <v>0.06</v>
      </c>
      <c r="I181" s="58">
        <f t="shared" si="25"/>
        <v>79.994</v>
      </c>
      <c r="J181" s="114"/>
      <c r="K181" s="115"/>
      <c r="L181" s="114"/>
    </row>
    <row r="182" spans="1:12" ht="12.75">
      <c r="A182" s="105"/>
      <c r="B182" s="106"/>
      <c r="C182" s="120" t="s">
        <v>232</v>
      </c>
      <c r="D182" s="125" t="s">
        <v>208</v>
      </c>
      <c r="E182" s="126" t="s">
        <v>233</v>
      </c>
      <c r="F182" s="117">
        <v>0</v>
      </c>
      <c r="G182" s="127">
        <v>85.1</v>
      </c>
      <c r="H182" s="119">
        <v>0.06</v>
      </c>
      <c r="I182" s="58">
        <f t="shared" si="25"/>
        <v>79.994</v>
      </c>
      <c r="J182" s="114"/>
      <c r="K182" s="115"/>
      <c r="L182" s="114"/>
    </row>
    <row r="183" spans="1:12" ht="12.75">
      <c r="A183" s="164" t="s">
        <v>234</v>
      </c>
      <c r="B183" s="165"/>
      <c r="C183" s="166"/>
      <c r="D183" s="125" t="s">
        <v>208</v>
      </c>
      <c r="E183" s="126" t="s">
        <v>235</v>
      </c>
      <c r="F183" s="117">
        <v>0</v>
      </c>
      <c r="G183" s="127">
        <v>47.5</v>
      </c>
      <c r="H183" s="119">
        <v>0.06</v>
      </c>
      <c r="I183" s="58">
        <f t="shared" si="25"/>
        <v>44.65</v>
      </c>
      <c r="J183" s="114"/>
      <c r="K183" s="115"/>
      <c r="L183" s="114"/>
    </row>
    <row r="184" spans="1:12" ht="12.75">
      <c r="A184" s="164" t="s">
        <v>236</v>
      </c>
      <c r="B184" s="165"/>
      <c r="C184" s="166"/>
      <c r="D184" s="125" t="s">
        <v>208</v>
      </c>
      <c r="E184" s="126" t="s">
        <v>237</v>
      </c>
      <c r="F184" s="117">
        <v>0</v>
      </c>
      <c r="G184" s="127">
        <v>61.95</v>
      </c>
      <c r="H184" s="119">
        <v>0.06</v>
      </c>
      <c r="I184" s="58">
        <f t="shared" si="25"/>
        <v>58.233000000000004</v>
      </c>
      <c r="J184" s="114"/>
      <c r="K184" s="115"/>
      <c r="L184" s="114"/>
    </row>
    <row r="185" spans="1:12" ht="12.75">
      <c r="A185" s="164" t="s">
        <v>238</v>
      </c>
      <c r="B185" s="165"/>
      <c r="C185" s="166"/>
      <c r="D185" s="125" t="s">
        <v>208</v>
      </c>
      <c r="E185" s="126">
        <v>80100054</v>
      </c>
      <c r="F185" s="117">
        <v>0</v>
      </c>
      <c r="G185" s="127">
        <v>9.95</v>
      </c>
      <c r="H185" s="119">
        <v>0.06</v>
      </c>
      <c r="I185" s="58">
        <f t="shared" si="25"/>
        <v>9.353</v>
      </c>
      <c r="J185" s="114"/>
      <c r="K185" s="115"/>
      <c r="L185" s="114"/>
    </row>
    <row r="186" spans="1:12" ht="12.75">
      <c r="A186" s="164" t="s">
        <v>239</v>
      </c>
      <c r="B186" s="165"/>
      <c r="C186" s="166"/>
      <c r="D186" s="125" t="s">
        <v>208</v>
      </c>
      <c r="E186" s="126">
        <v>80100054</v>
      </c>
      <c r="F186" s="117">
        <v>0</v>
      </c>
      <c r="G186" s="127">
        <v>4.99</v>
      </c>
      <c r="H186" s="119">
        <v>0.06</v>
      </c>
      <c r="I186" s="58">
        <f t="shared" si="25"/>
        <v>4.6906</v>
      </c>
      <c r="J186" s="114"/>
      <c r="K186" s="115"/>
      <c r="L186" s="114"/>
    </row>
    <row r="187" spans="1:12" ht="12.75">
      <c r="A187" s="164" t="s">
        <v>240</v>
      </c>
      <c r="B187" s="165"/>
      <c r="C187" s="166"/>
      <c r="D187" s="125" t="s">
        <v>208</v>
      </c>
      <c r="E187" s="126">
        <v>80100110</v>
      </c>
      <c r="F187" s="117">
        <v>0</v>
      </c>
      <c r="G187" s="127">
        <v>8.5</v>
      </c>
      <c r="H187" s="119">
        <v>0.06</v>
      </c>
      <c r="I187" s="58">
        <f t="shared" si="25"/>
        <v>7.99</v>
      </c>
      <c r="J187" s="114"/>
      <c r="K187" s="115"/>
      <c r="L187" s="114"/>
    </row>
    <row r="188" spans="1:12" ht="12.75">
      <c r="A188" s="164" t="s">
        <v>241</v>
      </c>
      <c r="B188" s="165"/>
      <c r="C188" s="166"/>
      <c r="D188" s="125" t="s">
        <v>208</v>
      </c>
      <c r="E188" s="126" t="s">
        <v>242</v>
      </c>
      <c r="F188" s="117">
        <v>0</v>
      </c>
      <c r="G188" s="127">
        <v>3.75</v>
      </c>
      <c r="H188" s="119">
        <v>0.06</v>
      </c>
      <c r="I188" s="58">
        <f t="shared" si="25"/>
        <v>3.525</v>
      </c>
      <c r="J188" s="114"/>
      <c r="K188" s="115"/>
      <c r="L188" s="114"/>
    </row>
    <row r="189" spans="1:12" ht="12.75">
      <c r="A189" s="164" t="s">
        <v>243</v>
      </c>
      <c r="B189" s="165"/>
      <c r="C189" s="166"/>
      <c r="D189" s="125" t="s">
        <v>208</v>
      </c>
      <c r="E189" s="126">
        <v>7465083</v>
      </c>
      <c r="F189" s="117">
        <v>0</v>
      </c>
      <c r="G189" s="127">
        <v>19.95</v>
      </c>
      <c r="H189" s="119">
        <v>0.06</v>
      </c>
      <c r="I189" s="58">
        <f t="shared" si="25"/>
        <v>18.753</v>
      </c>
      <c r="J189" s="114"/>
      <c r="K189" s="115"/>
      <c r="L189" s="114"/>
    </row>
    <row r="190" spans="1:12" ht="12.75">
      <c r="A190" s="164" t="s">
        <v>244</v>
      </c>
      <c r="B190" s="165"/>
      <c r="C190" s="166"/>
      <c r="D190" s="116" t="s">
        <v>208</v>
      </c>
      <c r="E190" s="109">
        <v>7457464</v>
      </c>
      <c r="F190" s="117">
        <v>0</v>
      </c>
      <c r="G190" s="124">
        <v>21.95</v>
      </c>
      <c r="H190" s="119">
        <v>0.06</v>
      </c>
      <c r="I190" s="58">
        <f t="shared" si="25"/>
        <v>20.633</v>
      </c>
      <c r="J190" s="114"/>
      <c r="K190" s="115"/>
      <c r="L190" s="114"/>
    </row>
    <row r="191" spans="1:12" ht="12.75">
      <c r="A191" s="105"/>
      <c r="B191" s="106"/>
      <c r="C191" s="107" t="s">
        <v>245</v>
      </c>
      <c r="D191" s="116" t="s">
        <v>208</v>
      </c>
      <c r="E191" s="126" t="s">
        <v>246</v>
      </c>
      <c r="F191" s="117">
        <v>450</v>
      </c>
      <c r="G191" s="127">
        <v>23.95</v>
      </c>
      <c r="H191" s="119">
        <v>0.06</v>
      </c>
      <c r="I191" s="58">
        <f t="shared" si="25"/>
        <v>22.512999999999998</v>
      </c>
      <c r="J191" s="114"/>
      <c r="K191" s="115"/>
      <c r="L191" s="114"/>
    </row>
    <row r="192" spans="1:12" ht="12.75">
      <c r="A192" s="105"/>
      <c r="B192" s="106"/>
      <c r="C192" s="120" t="s">
        <v>247</v>
      </c>
      <c r="D192" s="116" t="s">
        <v>208</v>
      </c>
      <c r="E192" s="126" t="s">
        <v>248</v>
      </c>
      <c r="F192" s="117">
        <v>450</v>
      </c>
      <c r="G192" s="127">
        <v>37.95</v>
      </c>
      <c r="H192" s="119">
        <v>0.06</v>
      </c>
      <c r="I192" s="58">
        <f t="shared" si="25"/>
        <v>35.673</v>
      </c>
      <c r="J192" s="114"/>
      <c r="K192" s="115"/>
      <c r="L192" s="114"/>
    </row>
    <row r="193" spans="1:12" ht="12.75">
      <c r="A193" s="105"/>
      <c r="B193" s="106"/>
      <c r="C193" s="107" t="s">
        <v>249</v>
      </c>
      <c r="D193" s="116" t="s">
        <v>208</v>
      </c>
      <c r="E193" s="126" t="s">
        <v>250</v>
      </c>
      <c r="F193" s="117">
        <v>500</v>
      </c>
      <c r="G193" s="127">
        <v>34.95</v>
      </c>
      <c r="H193" s="119">
        <v>0.06</v>
      </c>
      <c r="I193" s="58">
        <f t="shared" si="25"/>
        <v>32.853</v>
      </c>
      <c r="J193" s="114"/>
      <c r="K193" s="115"/>
      <c r="L193" s="114"/>
    </row>
    <row r="194" spans="1:12" ht="12.75">
      <c r="A194" s="105"/>
      <c r="B194" s="106"/>
      <c r="C194" s="107" t="s">
        <v>251</v>
      </c>
      <c r="D194" s="116" t="s">
        <v>208</v>
      </c>
      <c r="E194" s="126" t="s">
        <v>252</v>
      </c>
      <c r="F194" s="117">
        <v>350</v>
      </c>
      <c r="G194" s="127">
        <v>36.95</v>
      </c>
      <c r="H194" s="119">
        <v>0.06</v>
      </c>
      <c r="I194" s="58">
        <f t="shared" si="25"/>
        <v>34.733000000000004</v>
      </c>
      <c r="J194" s="114"/>
      <c r="K194" s="115"/>
      <c r="L194" s="114"/>
    </row>
    <row r="195" spans="1:12" ht="12.75">
      <c r="A195" s="105"/>
      <c r="B195" s="106"/>
      <c r="C195" s="107" t="s">
        <v>253</v>
      </c>
      <c r="D195" s="116" t="s">
        <v>208</v>
      </c>
      <c r="E195" s="126" t="s">
        <v>254</v>
      </c>
      <c r="F195" s="117">
        <v>450</v>
      </c>
      <c r="G195" s="127">
        <v>31.95</v>
      </c>
      <c r="H195" s="119">
        <v>0.06</v>
      </c>
      <c r="I195" s="58">
        <f t="shared" si="25"/>
        <v>30.032999999999998</v>
      </c>
      <c r="J195" s="114"/>
      <c r="K195" s="115"/>
      <c r="L195" s="114"/>
    </row>
    <row r="196" spans="1:12" ht="12.75">
      <c r="A196" s="105"/>
      <c r="B196" s="106"/>
      <c r="C196" s="120" t="s">
        <v>255</v>
      </c>
      <c r="D196" s="116" t="s">
        <v>208</v>
      </c>
      <c r="E196" s="126" t="s">
        <v>256</v>
      </c>
      <c r="F196" s="117">
        <v>450</v>
      </c>
      <c r="G196" s="127">
        <v>34.95</v>
      </c>
      <c r="H196" s="119">
        <v>0.06</v>
      </c>
      <c r="I196" s="58">
        <f t="shared" si="25"/>
        <v>32.853</v>
      </c>
      <c r="J196" s="114"/>
      <c r="K196" s="115"/>
      <c r="L196" s="114"/>
    </row>
    <row r="197" spans="1:12" ht="12.75">
      <c r="A197" s="105"/>
      <c r="B197" s="106"/>
      <c r="C197" s="120" t="s">
        <v>257</v>
      </c>
      <c r="D197" s="116" t="s">
        <v>208</v>
      </c>
      <c r="E197" s="126" t="s">
        <v>258</v>
      </c>
      <c r="F197" s="117">
        <v>500</v>
      </c>
      <c r="G197" s="127">
        <v>37.95</v>
      </c>
      <c r="H197" s="119">
        <v>0.06</v>
      </c>
      <c r="I197" s="58">
        <f t="shared" si="25"/>
        <v>35.673</v>
      </c>
      <c r="J197" s="114"/>
      <c r="K197" s="115"/>
      <c r="L197" s="114"/>
    </row>
    <row r="198" spans="1:12" ht="12.75">
      <c r="A198" s="105"/>
      <c r="B198" s="106"/>
      <c r="C198" s="107" t="s">
        <v>259</v>
      </c>
      <c r="D198" s="116" t="s">
        <v>208</v>
      </c>
      <c r="E198" s="126" t="s">
        <v>260</v>
      </c>
      <c r="F198" s="117">
        <v>350</v>
      </c>
      <c r="G198" s="127">
        <v>21.99</v>
      </c>
      <c r="H198" s="119">
        <v>0.06</v>
      </c>
      <c r="I198" s="58">
        <f t="shared" si="25"/>
        <v>20.6706</v>
      </c>
      <c r="J198" s="114"/>
      <c r="K198" s="115"/>
      <c r="L198" s="114"/>
    </row>
    <row r="199" spans="1:12" ht="12.75">
      <c r="A199" s="164" t="s">
        <v>261</v>
      </c>
      <c r="B199" s="165"/>
      <c r="C199" s="166"/>
      <c r="D199" s="116" t="s">
        <v>208</v>
      </c>
      <c r="E199" s="109" t="s">
        <v>262</v>
      </c>
      <c r="F199" s="117">
        <v>350</v>
      </c>
      <c r="G199" s="124">
        <v>35.99</v>
      </c>
      <c r="H199" s="119">
        <v>0.06</v>
      </c>
      <c r="I199" s="58">
        <f t="shared" si="25"/>
        <v>33.830600000000004</v>
      </c>
      <c r="J199" s="114"/>
      <c r="K199" s="115"/>
      <c r="L199" s="114"/>
    </row>
    <row r="200" spans="1:12" ht="21" customHeight="1">
      <c r="A200" s="160" t="s">
        <v>263</v>
      </c>
      <c r="B200" s="160"/>
      <c r="C200" s="160"/>
      <c r="D200" s="116" t="s">
        <v>208</v>
      </c>
      <c r="E200" s="129" t="s">
        <v>264</v>
      </c>
      <c r="F200" s="117">
        <v>0</v>
      </c>
      <c r="G200" s="127">
        <v>50</v>
      </c>
      <c r="H200" s="119">
        <v>0.06</v>
      </c>
      <c r="I200" s="58">
        <f t="shared" si="25"/>
        <v>47</v>
      </c>
      <c r="J200" s="114"/>
      <c r="K200" s="115"/>
      <c r="L200" s="114"/>
    </row>
    <row r="201" spans="1:12" ht="12.75" customHeight="1">
      <c r="A201" s="160" t="s">
        <v>265</v>
      </c>
      <c r="B201" s="160"/>
      <c r="C201" s="160"/>
      <c r="D201" s="116" t="s">
        <v>208</v>
      </c>
      <c r="E201" s="129" t="s">
        <v>266</v>
      </c>
      <c r="F201" s="117">
        <v>0</v>
      </c>
      <c r="G201" s="127">
        <v>0</v>
      </c>
      <c r="H201" s="119">
        <v>0.06</v>
      </c>
      <c r="I201" s="58">
        <f t="shared" si="25"/>
        <v>0</v>
      </c>
      <c r="J201" s="114"/>
      <c r="K201" s="115"/>
      <c r="L201" s="114"/>
    </row>
    <row r="202" spans="1:12" ht="12.75" customHeight="1">
      <c r="A202" s="160" t="s">
        <v>267</v>
      </c>
      <c r="B202" s="160"/>
      <c r="C202" s="160"/>
      <c r="D202" s="116" t="s">
        <v>208</v>
      </c>
      <c r="E202" s="129" t="s">
        <v>268</v>
      </c>
      <c r="F202" s="117">
        <v>0</v>
      </c>
      <c r="G202" s="130">
        <v>0</v>
      </c>
      <c r="H202" s="119">
        <v>0.06</v>
      </c>
      <c r="I202" s="58">
        <f t="shared" si="25"/>
        <v>0</v>
      </c>
      <c r="J202" s="114"/>
      <c r="K202" s="115"/>
      <c r="L202" s="114"/>
    </row>
    <row r="203" spans="1:12" ht="12.75" customHeight="1">
      <c r="A203" s="161" t="s">
        <v>269</v>
      </c>
      <c r="B203" s="162"/>
      <c r="C203" s="163"/>
      <c r="D203" s="116" t="s">
        <v>208</v>
      </c>
      <c r="E203" s="129" t="s">
        <v>270</v>
      </c>
      <c r="F203" s="117">
        <v>0</v>
      </c>
      <c r="G203" s="130">
        <v>0</v>
      </c>
      <c r="H203" s="119">
        <v>0.06</v>
      </c>
      <c r="I203" s="58">
        <f t="shared" si="25"/>
        <v>0</v>
      </c>
      <c r="L203" s="12"/>
    </row>
    <row r="204" spans="1:10" ht="51" customHeight="1">
      <c r="A204" s="158" t="s">
        <v>271</v>
      </c>
      <c r="B204" s="158"/>
      <c r="C204" s="158"/>
      <c r="D204" s="159"/>
      <c r="E204" s="159"/>
      <c r="F204" s="159"/>
      <c r="G204" s="159"/>
      <c r="H204" s="159"/>
      <c r="I204" s="159"/>
      <c r="J204" s="159"/>
    </row>
    <row r="205" spans="1:12" ht="36">
      <c r="A205" s="97" t="s">
        <v>272</v>
      </c>
      <c r="B205" s="97"/>
      <c r="C205" s="97"/>
      <c r="D205" s="103"/>
      <c r="E205" s="131"/>
      <c r="F205" s="104" t="s">
        <v>17</v>
      </c>
      <c r="G205" s="104" t="s">
        <v>273</v>
      </c>
      <c r="H205" s="104" t="s">
        <v>274</v>
      </c>
      <c r="I205" s="104" t="s">
        <v>275</v>
      </c>
      <c r="J205" s="104" t="s">
        <v>276</v>
      </c>
      <c r="K205" s="132"/>
      <c r="L205" s="15" t="s">
        <v>22</v>
      </c>
    </row>
    <row r="206" spans="1:12" ht="25.5">
      <c r="A206" s="9" t="s">
        <v>277</v>
      </c>
      <c r="B206" s="9"/>
      <c r="C206" s="9"/>
      <c r="D206" s="21"/>
      <c r="E206" s="133"/>
      <c r="F206" s="134">
        <f>F16/$F$8</f>
        <v>0.0012</v>
      </c>
      <c r="G206" s="134">
        <f>G16/$F$8</f>
        <v>0.0012</v>
      </c>
      <c r="H206" s="134">
        <f>H16/$F$8</f>
        <v>0.0012</v>
      </c>
      <c r="I206" s="134">
        <f>I16/$F$8</f>
        <v>0.0012</v>
      </c>
      <c r="J206" s="134">
        <f>J16/$F$8</f>
        <v>0.0012</v>
      </c>
      <c r="K206" s="135"/>
      <c r="L206" s="134">
        <f>L16/$F$8</f>
        <v>0</v>
      </c>
    </row>
    <row r="207" spans="1:12" ht="25.5">
      <c r="A207" s="136" t="s">
        <v>278</v>
      </c>
      <c r="B207" s="136"/>
      <c r="C207" s="136"/>
      <c r="D207" s="21"/>
      <c r="E207" s="133"/>
      <c r="F207" s="86">
        <f>$G$142</f>
        <v>0.00066</v>
      </c>
      <c r="G207" s="86">
        <f>$G$142</f>
        <v>0.00066</v>
      </c>
      <c r="H207" s="86">
        <f>$G$142</f>
        <v>0.00066</v>
      </c>
      <c r="I207" s="86">
        <f>$G$142</f>
        <v>0.00066</v>
      </c>
      <c r="J207" s="86">
        <f>$G$142</f>
        <v>0.00066</v>
      </c>
      <c r="K207" s="137"/>
      <c r="L207" s="86">
        <f>$G$142</f>
        <v>0.00066</v>
      </c>
    </row>
    <row r="208" spans="1:12" ht="25.5">
      <c r="A208" s="136" t="s">
        <v>279</v>
      </c>
      <c r="B208" s="136"/>
      <c r="C208" s="136"/>
      <c r="D208" s="21"/>
      <c r="E208" s="133"/>
      <c r="F208" s="86">
        <f>$G$143</f>
        <v>0.00055</v>
      </c>
      <c r="G208" s="86">
        <f>$G$143</f>
        <v>0.00055</v>
      </c>
      <c r="H208" s="86">
        <f>$G$143</f>
        <v>0.00055</v>
      </c>
      <c r="I208" s="86">
        <f>$G$143</f>
        <v>0.00055</v>
      </c>
      <c r="J208" s="86">
        <f>$G$143</f>
        <v>0.00055</v>
      </c>
      <c r="K208" s="137"/>
      <c r="L208" s="86">
        <f>$G$143</f>
        <v>0.00055</v>
      </c>
    </row>
    <row r="209" spans="1:12" ht="25.5">
      <c r="A209" s="136" t="s">
        <v>280</v>
      </c>
      <c r="B209" s="136"/>
      <c r="C209" s="136"/>
      <c r="D209" s="21"/>
      <c r="E209" s="133"/>
      <c r="F209" s="86">
        <f>$G$144</f>
        <v>0.00055</v>
      </c>
      <c r="G209" s="86">
        <f>$G$144</f>
        <v>0.00055</v>
      </c>
      <c r="H209" s="86">
        <f>$G$144</f>
        <v>0.00055</v>
      </c>
      <c r="I209" s="86">
        <f>$G$144</f>
        <v>0.00055</v>
      </c>
      <c r="J209" s="86">
        <f>$G$144</f>
        <v>0.00055</v>
      </c>
      <c r="K209" s="137"/>
      <c r="L209" s="86">
        <f>$G$144</f>
        <v>0.00055</v>
      </c>
    </row>
    <row r="210" spans="1:12" ht="25.5">
      <c r="A210" s="136" t="s">
        <v>281</v>
      </c>
      <c r="B210" s="136"/>
      <c r="C210" s="136"/>
      <c r="D210" s="21"/>
      <c r="E210" s="133"/>
      <c r="F210" s="86">
        <f>$G$145</f>
        <v>0.00055</v>
      </c>
      <c r="G210" s="86">
        <f>$G$145</f>
        <v>0.00055</v>
      </c>
      <c r="H210" s="86">
        <f>$G$145</f>
        <v>0.00055</v>
      </c>
      <c r="I210" s="86">
        <f>$G$145</f>
        <v>0.00055</v>
      </c>
      <c r="J210" s="86">
        <f>$G$145</f>
        <v>0.00055</v>
      </c>
      <c r="K210" s="137"/>
      <c r="L210" s="86">
        <f>$G$145</f>
        <v>0.00055</v>
      </c>
    </row>
    <row r="211" spans="1:12" ht="25.5">
      <c r="A211" s="136" t="s">
        <v>282</v>
      </c>
      <c r="B211" s="136"/>
      <c r="C211" s="136"/>
      <c r="D211" s="21"/>
      <c r="E211" s="133"/>
      <c r="F211" s="86">
        <f>$G$146</f>
        <v>0.0005166666666666667</v>
      </c>
      <c r="G211" s="86">
        <f>$G$146</f>
        <v>0.0005166666666666667</v>
      </c>
      <c r="H211" s="86">
        <f>$G$146</f>
        <v>0.0005166666666666667</v>
      </c>
      <c r="I211" s="86">
        <f>$G$146</f>
        <v>0.0005166666666666667</v>
      </c>
      <c r="J211" s="86">
        <f>$G$146</f>
        <v>0.0005166666666666667</v>
      </c>
      <c r="K211" s="137"/>
      <c r="L211" s="86">
        <f>$G$146</f>
        <v>0.0005166666666666667</v>
      </c>
    </row>
    <row r="212" spans="1:12" ht="25.5">
      <c r="A212" s="136" t="s">
        <v>283</v>
      </c>
      <c r="B212" s="136"/>
      <c r="C212" s="136"/>
      <c r="D212" s="21"/>
      <c r="E212" s="133"/>
      <c r="F212" s="86">
        <f>$G$147</f>
        <v>0.0005166666666666667</v>
      </c>
      <c r="G212" s="86">
        <f>$G$147</f>
        <v>0.0005166666666666667</v>
      </c>
      <c r="H212" s="86">
        <f>$G$147</f>
        <v>0.0005166666666666667</v>
      </c>
      <c r="I212" s="86">
        <f>$G$147</f>
        <v>0.0005166666666666667</v>
      </c>
      <c r="J212" s="86">
        <f>$G$147</f>
        <v>0.0005166666666666667</v>
      </c>
      <c r="K212" s="137"/>
      <c r="L212" s="86">
        <f>$G$147</f>
        <v>0.0005166666666666667</v>
      </c>
    </row>
    <row r="213" spans="1:12" ht="25.5">
      <c r="A213" s="136" t="s">
        <v>284</v>
      </c>
      <c r="B213" s="136"/>
      <c r="C213" s="136"/>
      <c r="D213" s="21"/>
      <c r="E213" s="133"/>
      <c r="F213" s="86">
        <f>$G$148</f>
        <v>0.0005166666666666667</v>
      </c>
      <c r="G213" s="86">
        <f>$G$148</f>
        <v>0.0005166666666666667</v>
      </c>
      <c r="H213" s="86">
        <f>$G$148</f>
        <v>0.0005166666666666667</v>
      </c>
      <c r="I213" s="86">
        <f>$G$148</f>
        <v>0.0005166666666666667</v>
      </c>
      <c r="J213" s="86">
        <f>$G$148</f>
        <v>0.0005166666666666667</v>
      </c>
      <c r="K213" s="137"/>
      <c r="L213" s="86">
        <f>$G$148</f>
        <v>0.0005166666666666667</v>
      </c>
    </row>
    <row r="214" spans="1:12" ht="25.5">
      <c r="A214" s="136" t="s">
        <v>285</v>
      </c>
      <c r="B214" s="136"/>
      <c r="C214" s="136"/>
      <c r="D214" s="21"/>
      <c r="E214" s="133"/>
      <c r="F214" s="86">
        <f>$G$149</f>
        <v>0.0005166666666666667</v>
      </c>
      <c r="G214" s="86">
        <f>$G$149</f>
        <v>0.0005166666666666667</v>
      </c>
      <c r="H214" s="86">
        <f>$G$149</f>
        <v>0.0005166666666666667</v>
      </c>
      <c r="I214" s="86">
        <f>$G$149</f>
        <v>0.0005166666666666667</v>
      </c>
      <c r="J214" s="86">
        <f>$G$149</f>
        <v>0.0005166666666666667</v>
      </c>
      <c r="K214" s="137"/>
      <c r="L214" s="86">
        <f>$G$149</f>
        <v>0.0005166666666666667</v>
      </c>
    </row>
    <row r="215" spans="1:12" ht="25.5">
      <c r="A215" s="136" t="s">
        <v>286</v>
      </c>
      <c r="B215" s="136"/>
      <c r="C215" s="136"/>
      <c r="D215" s="21"/>
      <c r="E215" s="133"/>
      <c r="F215" s="86">
        <f>F207+F206</f>
        <v>0.0018599999999999999</v>
      </c>
      <c r="G215" s="86">
        <f>G207+G206</f>
        <v>0.0018599999999999999</v>
      </c>
      <c r="H215" s="86">
        <f>H207+H206</f>
        <v>0.0018599999999999999</v>
      </c>
      <c r="I215" s="86">
        <f>I207+I206</f>
        <v>0.0018599999999999999</v>
      </c>
      <c r="J215" s="86">
        <f>J207+J206</f>
        <v>0.0018599999999999999</v>
      </c>
      <c r="K215" s="138"/>
      <c r="L215" s="86">
        <f>L207+L206</f>
        <v>0.00066</v>
      </c>
    </row>
    <row r="216" spans="1:12" ht="25.5">
      <c r="A216" s="136" t="s">
        <v>287</v>
      </c>
      <c r="B216" s="136"/>
      <c r="C216" s="136"/>
      <c r="D216" s="21"/>
      <c r="E216" s="133"/>
      <c r="F216" s="86">
        <f>F208+F206</f>
        <v>0.0017499999999999998</v>
      </c>
      <c r="G216" s="86">
        <f>G208+G206</f>
        <v>0.0017499999999999998</v>
      </c>
      <c r="H216" s="86">
        <f>H208+H206</f>
        <v>0.0017499999999999998</v>
      </c>
      <c r="I216" s="86">
        <f>I208+I206</f>
        <v>0.0017499999999999998</v>
      </c>
      <c r="J216" s="86">
        <f>J208+J206</f>
        <v>0.0017499999999999998</v>
      </c>
      <c r="K216" s="138"/>
      <c r="L216" s="86">
        <f>L208+L206</f>
        <v>0.00055</v>
      </c>
    </row>
    <row r="217" spans="1:12" ht="25.5">
      <c r="A217" s="136" t="s">
        <v>288</v>
      </c>
      <c r="B217" s="136"/>
      <c r="C217" s="136"/>
      <c r="D217" s="21"/>
      <c r="E217" s="133"/>
      <c r="F217" s="86">
        <f>F209+F206</f>
        <v>0.0017499999999999998</v>
      </c>
      <c r="G217" s="86">
        <f>G209+G206</f>
        <v>0.0017499999999999998</v>
      </c>
      <c r="H217" s="86">
        <f>H209+H206</f>
        <v>0.0017499999999999998</v>
      </c>
      <c r="I217" s="86">
        <f>I209+I206</f>
        <v>0.0017499999999999998</v>
      </c>
      <c r="J217" s="86">
        <f>J209+J206</f>
        <v>0.0017499999999999998</v>
      </c>
      <c r="K217" s="138"/>
      <c r="L217" s="86">
        <f>L209+L206</f>
        <v>0.00055</v>
      </c>
    </row>
    <row r="218" spans="1:12" ht="25.5">
      <c r="A218" s="136" t="s">
        <v>289</v>
      </c>
      <c r="B218" s="136"/>
      <c r="C218" s="136"/>
      <c r="D218" s="21"/>
      <c r="E218" s="133"/>
      <c r="F218" s="86">
        <f>F210+F206</f>
        <v>0.0017499999999999998</v>
      </c>
      <c r="G218" s="86">
        <f>G210+G206</f>
        <v>0.0017499999999999998</v>
      </c>
      <c r="H218" s="86">
        <f>H210+H206</f>
        <v>0.0017499999999999998</v>
      </c>
      <c r="I218" s="86">
        <f>I210+I206</f>
        <v>0.0017499999999999998</v>
      </c>
      <c r="J218" s="86">
        <f>J210+J206</f>
        <v>0.0017499999999999998</v>
      </c>
      <c r="K218" s="138"/>
      <c r="L218" s="86">
        <f>L210+L206</f>
        <v>0.00055</v>
      </c>
    </row>
    <row r="219" spans="1:12" ht="25.5">
      <c r="A219" s="136" t="s">
        <v>290</v>
      </c>
      <c r="B219" s="136"/>
      <c r="C219" s="136"/>
      <c r="D219" s="21"/>
      <c r="E219" s="133"/>
      <c r="F219" s="86">
        <f>F206+F211</f>
        <v>0.0017166666666666667</v>
      </c>
      <c r="G219" s="86">
        <f>G206+G211</f>
        <v>0.0017166666666666667</v>
      </c>
      <c r="H219" s="86">
        <f>H206+H211</f>
        <v>0.0017166666666666667</v>
      </c>
      <c r="I219" s="86">
        <f>I206+I211</f>
        <v>0.0017166666666666667</v>
      </c>
      <c r="J219" s="86">
        <f>J206+J211</f>
        <v>0.0017166666666666667</v>
      </c>
      <c r="K219" s="137"/>
      <c r="L219" s="86">
        <f>L206+L211</f>
        <v>0.0005166666666666667</v>
      </c>
    </row>
    <row r="220" spans="1:12" ht="25.5">
      <c r="A220" s="136" t="s">
        <v>291</v>
      </c>
      <c r="B220" s="136"/>
      <c r="C220" s="136"/>
      <c r="D220" s="21"/>
      <c r="E220" s="133"/>
      <c r="F220" s="86">
        <f>F206+F212</f>
        <v>0.0017166666666666667</v>
      </c>
      <c r="G220" s="86">
        <f>G206+G212</f>
        <v>0.0017166666666666667</v>
      </c>
      <c r="H220" s="86">
        <f>H206+H212</f>
        <v>0.0017166666666666667</v>
      </c>
      <c r="I220" s="86">
        <f>I206+I212</f>
        <v>0.0017166666666666667</v>
      </c>
      <c r="J220" s="86">
        <f>J206+J212</f>
        <v>0.0017166666666666667</v>
      </c>
      <c r="K220" s="137"/>
      <c r="L220" s="86">
        <f>L206+L212</f>
        <v>0.0005166666666666667</v>
      </c>
    </row>
    <row r="221" spans="1:12" ht="25.5">
      <c r="A221" s="136" t="s">
        <v>292</v>
      </c>
      <c r="B221" s="136"/>
      <c r="C221" s="136"/>
      <c r="D221" s="21"/>
      <c r="E221" s="133"/>
      <c r="F221" s="86">
        <f>F206+F213</f>
        <v>0.0017166666666666667</v>
      </c>
      <c r="G221" s="86">
        <f>G206+G213</f>
        <v>0.0017166666666666667</v>
      </c>
      <c r="H221" s="86">
        <f>H206+H213</f>
        <v>0.0017166666666666667</v>
      </c>
      <c r="I221" s="86">
        <f>I206+I213</f>
        <v>0.0017166666666666667</v>
      </c>
      <c r="J221" s="86">
        <f>J206+J213</f>
        <v>0.0017166666666666667</v>
      </c>
      <c r="K221" s="137"/>
      <c r="L221" s="86">
        <f>L206+L213</f>
        <v>0.0005166666666666667</v>
      </c>
    </row>
    <row r="222" spans="1:12" ht="25.5">
      <c r="A222" s="136" t="s">
        <v>293</v>
      </c>
      <c r="B222" s="136"/>
      <c r="C222" s="136"/>
      <c r="D222" s="21"/>
      <c r="E222" s="133"/>
      <c r="F222" s="86">
        <f>F206+F214</f>
        <v>0.0017166666666666667</v>
      </c>
      <c r="G222" s="86">
        <f>G206+G214</f>
        <v>0.0017166666666666667</v>
      </c>
      <c r="H222" s="86">
        <f>H206+H214</f>
        <v>0.0017166666666666667</v>
      </c>
      <c r="I222" s="86">
        <f>I206+I214</f>
        <v>0.0017166666666666667</v>
      </c>
      <c r="J222" s="86">
        <f>J206+J214</f>
        <v>0.0017166666666666667</v>
      </c>
      <c r="K222" s="137"/>
      <c r="L222" s="86">
        <f>L206+L214</f>
        <v>0.0005166666666666667</v>
      </c>
    </row>
    <row r="223" spans="1:12" ht="38.25">
      <c r="A223" s="136" t="s">
        <v>294</v>
      </c>
      <c r="B223" s="136"/>
      <c r="C223" s="136"/>
      <c r="D223" s="139"/>
      <c r="E223" s="140"/>
      <c r="F223" s="11">
        <f aca="true" t="shared" si="26" ref="F223:G230">F215*($F$8*36)</f>
        <v>1674</v>
      </c>
      <c r="G223" s="11">
        <f t="shared" si="26"/>
        <v>1674</v>
      </c>
      <c r="H223" s="11">
        <f aca="true" t="shared" si="27" ref="H223:H230">H215*($F$8*48)</f>
        <v>2232</v>
      </c>
      <c r="I223" s="11">
        <f aca="true" t="shared" si="28" ref="I223:I230">I215*($F$8*60)</f>
        <v>2790</v>
      </c>
      <c r="J223" s="11">
        <f aca="true" t="shared" si="29" ref="J223:J230">J215*($F$8*6)</f>
        <v>279</v>
      </c>
      <c r="L223" s="11">
        <f aca="true" t="shared" si="30" ref="L223:L230">L215*($F$8*6)</f>
        <v>99</v>
      </c>
    </row>
    <row r="224" spans="1:12" ht="38.25">
      <c r="A224" s="136" t="s">
        <v>295</v>
      </c>
      <c r="B224" s="136"/>
      <c r="C224" s="136"/>
      <c r="D224" s="139"/>
      <c r="E224" s="140"/>
      <c r="F224" s="141">
        <f t="shared" si="26"/>
        <v>1574.9999999999998</v>
      </c>
      <c r="G224" s="11">
        <f t="shared" si="26"/>
        <v>1574.9999999999998</v>
      </c>
      <c r="H224" s="11">
        <f t="shared" si="27"/>
        <v>2100</v>
      </c>
      <c r="I224" s="11">
        <f t="shared" si="28"/>
        <v>2624.9999999999995</v>
      </c>
      <c r="J224" s="11">
        <f t="shared" si="29"/>
        <v>262.5</v>
      </c>
      <c r="L224" s="11">
        <f t="shared" si="30"/>
        <v>82.5</v>
      </c>
    </row>
    <row r="225" spans="1:12" ht="38.25">
      <c r="A225" s="136" t="s">
        <v>296</v>
      </c>
      <c r="B225" s="136"/>
      <c r="C225" s="136"/>
      <c r="D225" s="139"/>
      <c r="E225" s="140"/>
      <c r="F225" s="11">
        <f t="shared" si="26"/>
        <v>1574.9999999999998</v>
      </c>
      <c r="G225" s="11">
        <f t="shared" si="26"/>
        <v>1574.9999999999998</v>
      </c>
      <c r="H225" s="11">
        <f t="shared" si="27"/>
        <v>2100</v>
      </c>
      <c r="I225" s="11">
        <f t="shared" si="28"/>
        <v>2624.9999999999995</v>
      </c>
      <c r="J225" s="11">
        <f t="shared" si="29"/>
        <v>262.5</v>
      </c>
      <c r="L225" s="11">
        <f t="shared" si="30"/>
        <v>82.5</v>
      </c>
    </row>
    <row r="226" spans="1:12" ht="38.25">
      <c r="A226" s="136" t="s">
        <v>297</v>
      </c>
      <c r="B226" s="136"/>
      <c r="C226" s="136"/>
      <c r="D226" s="139"/>
      <c r="E226" s="140"/>
      <c r="F226" s="11">
        <f t="shared" si="26"/>
        <v>1574.9999999999998</v>
      </c>
      <c r="G226" s="11">
        <f t="shared" si="26"/>
        <v>1574.9999999999998</v>
      </c>
      <c r="H226" s="11">
        <f t="shared" si="27"/>
        <v>2100</v>
      </c>
      <c r="I226" s="11">
        <f t="shared" si="28"/>
        <v>2624.9999999999995</v>
      </c>
      <c r="J226" s="11">
        <f t="shared" si="29"/>
        <v>262.5</v>
      </c>
      <c r="L226" s="11">
        <f t="shared" si="30"/>
        <v>82.5</v>
      </c>
    </row>
    <row r="227" spans="1:12" ht="38.25">
      <c r="A227" s="136" t="s">
        <v>298</v>
      </c>
      <c r="B227" s="136"/>
      <c r="C227" s="136"/>
      <c r="D227" s="139"/>
      <c r="E227" s="140"/>
      <c r="F227" s="11">
        <f t="shared" si="26"/>
        <v>1545</v>
      </c>
      <c r="G227" s="11">
        <f t="shared" si="26"/>
        <v>1545</v>
      </c>
      <c r="H227" s="11">
        <f t="shared" si="27"/>
        <v>2060</v>
      </c>
      <c r="I227" s="11">
        <f t="shared" si="28"/>
        <v>2575</v>
      </c>
      <c r="J227" s="11">
        <f t="shared" si="29"/>
        <v>257.5</v>
      </c>
      <c r="L227" s="11">
        <f t="shared" si="30"/>
        <v>77.5</v>
      </c>
    </row>
    <row r="228" spans="1:12" ht="38.25">
      <c r="A228" s="136" t="s">
        <v>299</v>
      </c>
      <c r="B228" s="136"/>
      <c r="C228" s="136"/>
      <c r="D228" s="139"/>
      <c r="E228" s="140"/>
      <c r="F228" s="11">
        <f t="shared" si="26"/>
        <v>1545</v>
      </c>
      <c r="G228" s="11">
        <f t="shared" si="26"/>
        <v>1545</v>
      </c>
      <c r="H228" s="11">
        <f t="shared" si="27"/>
        <v>2060</v>
      </c>
      <c r="I228" s="11">
        <f t="shared" si="28"/>
        <v>2575</v>
      </c>
      <c r="J228" s="11">
        <f t="shared" si="29"/>
        <v>257.5</v>
      </c>
      <c r="L228" s="11">
        <f t="shared" si="30"/>
        <v>77.5</v>
      </c>
    </row>
    <row r="229" spans="1:12" ht="38.25">
      <c r="A229" s="136" t="s">
        <v>300</v>
      </c>
      <c r="B229" s="136"/>
      <c r="C229" s="136"/>
      <c r="D229" s="139"/>
      <c r="E229" s="140"/>
      <c r="F229" s="11">
        <f t="shared" si="26"/>
        <v>1545</v>
      </c>
      <c r="G229" s="11">
        <f t="shared" si="26"/>
        <v>1545</v>
      </c>
      <c r="H229" s="11">
        <f t="shared" si="27"/>
        <v>2060</v>
      </c>
      <c r="I229" s="11">
        <f t="shared" si="28"/>
        <v>2575</v>
      </c>
      <c r="J229" s="11">
        <f t="shared" si="29"/>
        <v>257.5</v>
      </c>
      <c r="L229" s="11">
        <f t="shared" si="30"/>
        <v>77.5</v>
      </c>
    </row>
    <row r="230" spans="1:12" ht="38.25">
      <c r="A230" s="136" t="s">
        <v>301</v>
      </c>
      <c r="B230" s="136"/>
      <c r="C230" s="136"/>
      <c r="D230" s="139"/>
      <c r="E230" s="140"/>
      <c r="F230" s="11">
        <f t="shared" si="26"/>
        <v>1545</v>
      </c>
      <c r="G230" s="11">
        <f t="shared" si="26"/>
        <v>1545</v>
      </c>
      <c r="H230" s="11">
        <f t="shared" si="27"/>
        <v>2060</v>
      </c>
      <c r="I230" s="11">
        <f t="shared" si="28"/>
        <v>2575</v>
      </c>
      <c r="J230" s="11">
        <f t="shared" si="29"/>
        <v>257.5</v>
      </c>
      <c r="L230" s="11">
        <f t="shared" si="30"/>
        <v>77.5</v>
      </c>
    </row>
    <row r="231" spans="1:12" ht="25.5">
      <c r="A231" s="136" t="s">
        <v>302</v>
      </c>
      <c r="B231" s="136"/>
      <c r="C231" s="136"/>
      <c r="D231" s="139"/>
      <c r="E231" s="140"/>
      <c r="F231" s="11">
        <f>$D$163</f>
        <v>0</v>
      </c>
      <c r="G231" s="11">
        <f>$D$163</f>
        <v>0</v>
      </c>
      <c r="H231" s="11">
        <f>$D$163</f>
        <v>0</v>
      </c>
      <c r="I231" s="11">
        <f>$D$163</f>
        <v>0</v>
      </c>
      <c r="J231" s="11">
        <f>$D$163</f>
        <v>0</v>
      </c>
      <c r="L231" s="11">
        <f>$D$163</f>
        <v>0</v>
      </c>
    </row>
    <row r="232" spans="1:12" ht="25.5">
      <c r="A232" s="136" t="s">
        <v>303</v>
      </c>
      <c r="B232" s="136"/>
      <c r="C232" s="136"/>
      <c r="D232" s="139"/>
      <c r="E232" s="140"/>
      <c r="F232" s="11">
        <f>$E$163</f>
        <v>0</v>
      </c>
      <c r="G232" s="11">
        <f>$E$163</f>
        <v>0</v>
      </c>
      <c r="H232" s="11">
        <f>$E$163</f>
        <v>0</v>
      </c>
      <c r="I232" s="11">
        <f>$E$163</f>
        <v>0</v>
      </c>
      <c r="J232" s="11">
        <f>$E$163</f>
        <v>0</v>
      </c>
      <c r="L232" s="11">
        <f>$E$163</f>
        <v>0</v>
      </c>
    </row>
    <row r="233" spans="1:12" ht="25.5">
      <c r="A233" s="136" t="s">
        <v>304</v>
      </c>
      <c r="B233" s="136"/>
      <c r="C233" s="136"/>
      <c r="D233" s="139"/>
      <c r="E233" s="140"/>
      <c r="F233" s="11">
        <f>$F$163</f>
        <v>0</v>
      </c>
      <c r="G233" s="11">
        <f>$F$163</f>
        <v>0</v>
      </c>
      <c r="H233" s="11">
        <f>$F$163</f>
        <v>0</v>
      </c>
      <c r="I233" s="11">
        <f>$F$163</f>
        <v>0</v>
      </c>
      <c r="J233" s="11">
        <f>$F$163</f>
        <v>0</v>
      </c>
      <c r="L233" s="11">
        <f>$F$163</f>
        <v>0</v>
      </c>
    </row>
    <row r="234" spans="1:12" ht="25.5">
      <c r="A234" s="136" t="s">
        <v>305</v>
      </c>
      <c r="B234" s="136"/>
      <c r="C234" s="136"/>
      <c r="D234" s="139"/>
      <c r="E234" s="140"/>
      <c r="F234" s="11">
        <f>$G$163</f>
        <v>0</v>
      </c>
      <c r="G234" s="11">
        <f>$G$163</f>
        <v>0</v>
      </c>
      <c r="H234" s="11">
        <f>$G$163</f>
        <v>0</v>
      </c>
      <c r="I234" s="11">
        <f>$G$163</f>
        <v>0</v>
      </c>
      <c r="J234" s="11">
        <f>$G$163</f>
        <v>0</v>
      </c>
      <c r="L234" s="11">
        <f>$G$163</f>
        <v>0</v>
      </c>
    </row>
    <row r="235" spans="1:12" ht="25.5">
      <c r="A235" s="136" t="s">
        <v>306</v>
      </c>
      <c r="B235" s="136"/>
      <c r="C235" s="136"/>
      <c r="D235" s="139"/>
      <c r="E235" s="140"/>
      <c r="F235" s="11">
        <f>$D$167</f>
        <v>0</v>
      </c>
      <c r="G235" s="11">
        <f>$D$167</f>
        <v>0</v>
      </c>
      <c r="H235" s="11">
        <f>$D$167</f>
        <v>0</v>
      </c>
      <c r="I235" s="11">
        <f>$D$167</f>
        <v>0</v>
      </c>
      <c r="J235" s="11">
        <f>$D$167</f>
        <v>0</v>
      </c>
      <c r="L235" s="11">
        <f>$D$167</f>
        <v>0</v>
      </c>
    </row>
    <row r="236" spans="1:12" ht="25.5">
      <c r="A236" s="136" t="s">
        <v>307</v>
      </c>
      <c r="B236" s="136"/>
      <c r="C236" s="136"/>
      <c r="D236" s="139"/>
      <c r="E236" s="140"/>
      <c r="F236" s="11">
        <f>$E$167</f>
        <v>0</v>
      </c>
      <c r="G236" s="11">
        <f>$E$167</f>
        <v>0</v>
      </c>
      <c r="H236" s="11">
        <f>$E$167</f>
        <v>0</v>
      </c>
      <c r="I236" s="11">
        <f>$E$167</f>
        <v>0</v>
      </c>
      <c r="J236" s="11">
        <f>$E$167</f>
        <v>0</v>
      </c>
      <c r="L236" s="11">
        <f>$E$167</f>
        <v>0</v>
      </c>
    </row>
    <row r="237" spans="1:12" ht="25.5">
      <c r="A237" s="136" t="s">
        <v>308</v>
      </c>
      <c r="B237" s="136"/>
      <c r="C237" s="136"/>
      <c r="D237" s="139"/>
      <c r="E237" s="140"/>
      <c r="F237" s="11">
        <f>$F$167</f>
        <v>0</v>
      </c>
      <c r="G237" s="11">
        <f>$F$167</f>
        <v>0</v>
      </c>
      <c r="H237" s="11">
        <f>$F$167</f>
        <v>0</v>
      </c>
      <c r="I237" s="11">
        <f>$F$167</f>
        <v>0</v>
      </c>
      <c r="J237" s="11">
        <f>$F$167</f>
        <v>0</v>
      </c>
      <c r="L237" s="11">
        <f>$F$167</f>
        <v>0</v>
      </c>
    </row>
    <row r="238" spans="1:12" ht="25.5">
      <c r="A238" s="136" t="s">
        <v>309</v>
      </c>
      <c r="B238" s="136"/>
      <c r="C238" s="136"/>
      <c r="D238" s="139"/>
      <c r="E238" s="140"/>
      <c r="F238" s="11">
        <f>$G$167</f>
        <v>0</v>
      </c>
      <c r="G238" s="11">
        <f>$G$167</f>
        <v>0</v>
      </c>
      <c r="H238" s="11">
        <f>$G$167</f>
        <v>0</v>
      </c>
      <c r="I238" s="11">
        <f>$G$167</f>
        <v>0</v>
      </c>
      <c r="J238" s="11">
        <f>$G$167</f>
        <v>0</v>
      </c>
      <c r="L238" s="11">
        <f>$G$167</f>
        <v>0</v>
      </c>
    </row>
    <row r="239" spans="1:12" ht="38.25">
      <c r="A239" s="136" t="s">
        <v>310</v>
      </c>
      <c r="B239" s="136"/>
      <c r="C239" s="136"/>
      <c r="D239" s="139"/>
      <c r="E239" s="140"/>
      <c r="F239" s="11">
        <f aca="true" t="shared" si="31" ref="F239:J246">F223-F231</f>
        <v>1674</v>
      </c>
      <c r="G239" s="11">
        <f t="shared" si="31"/>
        <v>1674</v>
      </c>
      <c r="H239" s="11">
        <f t="shared" si="31"/>
        <v>2232</v>
      </c>
      <c r="I239" s="11">
        <f t="shared" si="31"/>
        <v>2790</v>
      </c>
      <c r="J239" s="11">
        <f t="shared" si="31"/>
        <v>279</v>
      </c>
      <c r="K239" s="51"/>
      <c r="L239" s="11">
        <f aca="true" t="shared" si="32" ref="L239:L246">L223-L231</f>
        <v>99</v>
      </c>
    </row>
    <row r="240" spans="1:12" ht="38.25">
      <c r="A240" s="136" t="s">
        <v>311</v>
      </c>
      <c r="B240" s="136"/>
      <c r="C240" s="136"/>
      <c r="D240" s="139"/>
      <c r="E240" s="140"/>
      <c r="F240" s="11">
        <f t="shared" si="31"/>
        <v>1574.9999999999998</v>
      </c>
      <c r="G240" s="11">
        <f t="shared" si="31"/>
        <v>1574.9999999999998</v>
      </c>
      <c r="H240" s="11">
        <f t="shared" si="31"/>
        <v>2100</v>
      </c>
      <c r="I240" s="11">
        <f t="shared" si="31"/>
        <v>2624.9999999999995</v>
      </c>
      <c r="J240" s="11">
        <f t="shared" si="31"/>
        <v>262.5</v>
      </c>
      <c r="K240" s="51"/>
      <c r="L240" s="11">
        <f t="shared" si="32"/>
        <v>82.5</v>
      </c>
    </row>
    <row r="241" spans="1:12" ht="38.25">
      <c r="A241" s="136" t="s">
        <v>312</v>
      </c>
      <c r="B241" s="136"/>
      <c r="C241" s="136"/>
      <c r="D241" s="139"/>
      <c r="E241" s="140"/>
      <c r="F241" s="11">
        <f t="shared" si="31"/>
        <v>1574.9999999999998</v>
      </c>
      <c r="G241" s="11">
        <f t="shared" si="31"/>
        <v>1574.9999999999998</v>
      </c>
      <c r="H241" s="11">
        <f t="shared" si="31"/>
        <v>2100</v>
      </c>
      <c r="I241" s="11">
        <f t="shared" si="31"/>
        <v>2624.9999999999995</v>
      </c>
      <c r="J241" s="11">
        <f t="shared" si="31"/>
        <v>262.5</v>
      </c>
      <c r="K241" s="51"/>
      <c r="L241" s="11">
        <f t="shared" si="32"/>
        <v>82.5</v>
      </c>
    </row>
    <row r="242" spans="1:12" ht="38.25">
      <c r="A242" s="136" t="s">
        <v>313</v>
      </c>
      <c r="B242" s="136"/>
      <c r="C242" s="136"/>
      <c r="D242" s="139"/>
      <c r="E242" s="140"/>
      <c r="F242" s="11">
        <f t="shared" si="31"/>
        <v>1574.9999999999998</v>
      </c>
      <c r="G242" s="11">
        <f t="shared" si="31"/>
        <v>1574.9999999999998</v>
      </c>
      <c r="H242" s="11">
        <f t="shared" si="31"/>
        <v>2100</v>
      </c>
      <c r="I242" s="11">
        <f t="shared" si="31"/>
        <v>2624.9999999999995</v>
      </c>
      <c r="J242" s="11">
        <f t="shared" si="31"/>
        <v>262.5</v>
      </c>
      <c r="K242" s="51"/>
      <c r="L242" s="11">
        <f t="shared" si="32"/>
        <v>82.5</v>
      </c>
    </row>
    <row r="243" spans="1:12" ht="38.25">
      <c r="A243" s="136" t="s">
        <v>314</v>
      </c>
      <c r="B243" s="136"/>
      <c r="C243" s="136"/>
      <c r="D243" s="139"/>
      <c r="E243" s="140"/>
      <c r="F243" s="11">
        <f t="shared" si="31"/>
        <v>1545</v>
      </c>
      <c r="G243" s="11">
        <f t="shared" si="31"/>
        <v>1545</v>
      </c>
      <c r="H243" s="11">
        <f t="shared" si="31"/>
        <v>2060</v>
      </c>
      <c r="I243" s="11">
        <f t="shared" si="31"/>
        <v>2575</v>
      </c>
      <c r="J243" s="11">
        <f t="shared" si="31"/>
        <v>257.5</v>
      </c>
      <c r="K243" s="51"/>
      <c r="L243" s="11">
        <f t="shared" si="32"/>
        <v>77.5</v>
      </c>
    </row>
    <row r="244" spans="1:12" ht="38.25">
      <c r="A244" s="136" t="s">
        <v>315</v>
      </c>
      <c r="B244" s="136"/>
      <c r="C244" s="136"/>
      <c r="D244" s="139"/>
      <c r="E244" s="140"/>
      <c r="F244" s="11">
        <f t="shared" si="31"/>
        <v>1545</v>
      </c>
      <c r="G244" s="11">
        <f t="shared" si="31"/>
        <v>1545</v>
      </c>
      <c r="H244" s="11">
        <f t="shared" si="31"/>
        <v>2060</v>
      </c>
      <c r="I244" s="11">
        <f t="shared" si="31"/>
        <v>2575</v>
      </c>
      <c r="J244" s="11">
        <f t="shared" si="31"/>
        <v>257.5</v>
      </c>
      <c r="K244" s="51"/>
      <c r="L244" s="11">
        <f t="shared" si="32"/>
        <v>77.5</v>
      </c>
    </row>
    <row r="245" spans="1:12" ht="38.25">
      <c r="A245" s="136" t="s">
        <v>316</v>
      </c>
      <c r="B245" s="136"/>
      <c r="C245" s="136"/>
      <c r="D245" s="139"/>
      <c r="E245" s="140"/>
      <c r="F245" s="11">
        <f t="shared" si="31"/>
        <v>1545</v>
      </c>
      <c r="G245" s="11">
        <f t="shared" si="31"/>
        <v>1545</v>
      </c>
      <c r="H245" s="11">
        <f t="shared" si="31"/>
        <v>2060</v>
      </c>
      <c r="I245" s="11">
        <f t="shared" si="31"/>
        <v>2575</v>
      </c>
      <c r="J245" s="11">
        <f t="shared" si="31"/>
        <v>257.5</v>
      </c>
      <c r="K245" s="51"/>
      <c r="L245" s="11">
        <f t="shared" si="32"/>
        <v>77.5</v>
      </c>
    </row>
    <row r="246" spans="1:12" ht="38.25">
      <c r="A246" s="136" t="s">
        <v>317</v>
      </c>
      <c r="B246" s="136"/>
      <c r="C246" s="136"/>
      <c r="D246" s="139"/>
      <c r="E246" s="140"/>
      <c r="F246" s="11">
        <f t="shared" si="31"/>
        <v>1545</v>
      </c>
      <c r="G246" s="11">
        <f t="shared" si="31"/>
        <v>1545</v>
      </c>
      <c r="H246" s="11">
        <f t="shared" si="31"/>
        <v>2060</v>
      </c>
      <c r="I246" s="11">
        <f t="shared" si="31"/>
        <v>2575</v>
      </c>
      <c r="J246" s="11">
        <f t="shared" si="31"/>
        <v>257.5</v>
      </c>
      <c r="K246" s="51"/>
      <c r="L246" s="11">
        <f t="shared" si="32"/>
        <v>77.5</v>
      </c>
    </row>
    <row r="247" spans="1:12" ht="25.5">
      <c r="A247" s="142" t="s">
        <v>318</v>
      </c>
      <c r="B247" s="142"/>
      <c r="C247" s="142"/>
      <c r="D247" s="143"/>
      <c r="E247" s="144"/>
      <c r="F247" s="145">
        <f aca="true" t="shared" si="33" ref="F247:G254">F239/($F$8*36)</f>
        <v>0.00186</v>
      </c>
      <c r="G247" s="145">
        <f t="shared" si="33"/>
        <v>0.00186</v>
      </c>
      <c r="H247" s="145">
        <f aca="true" t="shared" si="34" ref="H247:H254">H239/($F$8*48)</f>
        <v>0.00186</v>
      </c>
      <c r="I247" s="145">
        <f aca="true" t="shared" si="35" ref="I247:I254">I239/($F$8*60)</f>
        <v>0.00186</v>
      </c>
      <c r="J247" s="145">
        <f aca="true" t="shared" si="36" ref="J247:J254">J239/($F$8*6)</f>
        <v>0.00186</v>
      </c>
      <c r="K247" s="51"/>
      <c r="L247" s="145">
        <f aca="true" t="shared" si="37" ref="L247:L254">L239/($F$8*12)</f>
        <v>0.00033</v>
      </c>
    </row>
    <row r="248" spans="1:12" ht="25.5">
      <c r="A248" s="142" t="s">
        <v>319</v>
      </c>
      <c r="B248" s="142"/>
      <c r="C248" s="142"/>
      <c r="D248" s="143"/>
      <c r="E248" s="144"/>
      <c r="F248" s="145">
        <f t="shared" si="33"/>
        <v>0.0017499999999999998</v>
      </c>
      <c r="G248" s="145">
        <f t="shared" si="33"/>
        <v>0.0017499999999999998</v>
      </c>
      <c r="H248" s="145">
        <f t="shared" si="34"/>
        <v>0.00175</v>
      </c>
      <c r="I248" s="145">
        <f t="shared" si="35"/>
        <v>0.0017499999999999996</v>
      </c>
      <c r="J248" s="145">
        <f t="shared" si="36"/>
        <v>0.00175</v>
      </c>
      <c r="K248" s="51"/>
      <c r="L248" s="145">
        <f t="shared" si="37"/>
        <v>0.000275</v>
      </c>
    </row>
    <row r="249" spans="1:12" ht="25.5">
      <c r="A249" s="142" t="s">
        <v>320</v>
      </c>
      <c r="B249" s="142"/>
      <c r="C249" s="142"/>
      <c r="D249" s="143"/>
      <c r="E249" s="144"/>
      <c r="F249" s="145">
        <f t="shared" si="33"/>
        <v>0.0017499999999999998</v>
      </c>
      <c r="G249" s="145">
        <f t="shared" si="33"/>
        <v>0.0017499999999999998</v>
      </c>
      <c r="H249" s="145">
        <f t="shared" si="34"/>
        <v>0.00175</v>
      </c>
      <c r="I249" s="145">
        <f t="shared" si="35"/>
        <v>0.0017499999999999996</v>
      </c>
      <c r="J249" s="145">
        <f t="shared" si="36"/>
        <v>0.00175</v>
      </c>
      <c r="K249" s="51"/>
      <c r="L249" s="145">
        <f t="shared" si="37"/>
        <v>0.000275</v>
      </c>
    </row>
    <row r="250" spans="1:12" ht="25.5">
      <c r="A250" s="142" t="s">
        <v>321</v>
      </c>
      <c r="B250" s="142"/>
      <c r="C250" s="142"/>
      <c r="D250" s="143"/>
      <c r="E250" s="144"/>
      <c r="F250" s="145">
        <f t="shared" si="33"/>
        <v>0.0017499999999999998</v>
      </c>
      <c r="G250" s="145">
        <f t="shared" si="33"/>
        <v>0.0017499999999999998</v>
      </c>
      <c r="H250" s="145">
        <f t="shared" si="34"/>
        <v>0.00175</v>
      </c>
      <c r="I250" s="145">
        <f t="shared" si="35"/>
        <v>0.0017499999999999996</v>
      </c>
      <c r="J250" s="145">
        <f t="shared" si="36"/>
        <v>0.00175</v>
      </c>
      <c r="K250" s="51"/>
      <c r="L250" s="145">
        <f t="shared" si="37"/>
        <v>0.000275</v>
      </c>
    </row>
    <row r="251" spans="1:12" ht="25.5">
      <c r="A251" s="142" t="s">
        <v>322</v>
      </c>
      <c r="B251" s="142"/>
      <c r="C251" s="142"/>
      <c r="D251" s="143"/>
      <c r="E251" s="144"/>
      <c r="F251" s="145">
        <f t="shared" si="33"/>
        <v>0.0017166666666666667</v>
      </c>
      <c r="G251" s="145">
        <f t="shared" si="33"/>
        <v>0.0017166666666666667</v>
      </c>
      <c r="H251" s="145">
        <f t="shared" si="34"/>
        <v>0.0017166666666666667</v>
      </c>
      <c r="I251" s="145">
        <f t="shared" si="35"/>
        <v>0.0017166666666666667</v>
      </c>
      <c r="J251" s="145">
        <f t="shared" si="36"/>
        <v>0.0017166666666666667</v>
      </c>
      <c r="K251" s="51"/>
      <c r="L251" s="145">
        <f t="shared" si="37"/>
        <v>0.00025833333333333334</v>
      </c>
    </row>
    <row r="252" spans="1:12" ht="25.5">
      <c r="A252" s="142" t="s">
        <v>323</v>
      </c>
      <c r="B252" s="142"/>
      <c r="C252" s="142"/>
      <c r="D252" s="143"/>
      <c r="E252" s="144"/>
      <c r="F252" s="145">
        <f t="shared" si="33"/>
        <v>0.0017166666666666667</v>
      </c>
      <c r="G252" s="145">
        <f t="shared" si="33"/>
        <v>0.0017166666666666667</v>
      </c>
      <c r="H252" s="145">
        <f t="shared" si="34"/>
        <v>0.0017166666666666667</v>
      </c>
      <c r="I252" s="145">
        <f t="shared" si="35"/>
        <v>0.0017166666666666667</v>
      </c>
      <c r="J252" s="145">
        <f t="shared" si="36"/>
        <v>0.0017166666666666667</v>
      </c>
      <c r="K252" s="51"/>
      <c r="L252" s="145">
        <f t="shared" si="37"/>
        <v>0.00025833333333333334</v>
      </c>
    </row>
    <row r="253" spans="1:12" ht="25.5">
      <c r="A253" s="142" t="s">
        <v>324</v>
      </c>
      <c r="B253" s="142"/>
      <c r="C253" s="142"/>
      <c r="D253" s="143"/>
      <c r="E253" s="144"/>
      <c r="F253" s="145">
        <f t="shared" si="33"/>
        <v>0.0017166666666666667</v>
      </c>
      <c r="G253" s="145">
        <f t="shared" si="33"/>
        <v>0.0017166666666666667</v>
      </c>
      <c r="H253" s="145">
        <f t="shared" si="34"/>
        <v>0.0017166666666666667</v>
      </c>
      <c r="I253" s="145">
        <f t="shared" si="35"/>
        <v>0.0017166666666666667</v>
      </c>
      <c r="J253" s="145">
        <f t="shared" si="36"/>
        <v>0.0017166666666666667</v>
      </c>
      <c r="K253" s="51"/>
      <c r="L253" s="145">
        <f t="shared" si="37"/>
        <v>0.00025833333333333334</v>
      </c>
    </row>
    <row r="254" spans="1:12" ht="25.5">
      <c r="A254" s="142" t="s">
        <v>325</v>
      </c>
      <c r="B254" s="142"/>
      <c r="C254" s="142"/>
      <c r="D254" s="143"/>
      <c r="E254" s="144"/>
      <c r="F254" s="145">
        <f t="shared" si="33"/>
        <v>0.0017166666666666667</v>
      </c>
      <c r="G254" s="145">
        <f t="shared" si="33"/>
        <v>0.0017166666666666667</v>
      </c>
      <c r="H254" s="145">
        <f t="shared" si="34"/>
        <v>0.0017166666666666667</v>
      </c>
      <c r="I254" s="145">
        <f t="shared" si="35"/>
        <v>0.0017166666666666667</v>
      </c>
      <c r="J254" s="145">
        <f t="shared" si="36"/>
        <v>0.0017166666666666667</v>
      </c>
      <c r="K254" s="51"/>
      <c r="L254" s="145">
        <f t="shared" si="37"/>
        <v>0.00025833333333333334</v>
      </c>
    </row>
    <row r="255" spans="1:12" ht="15">
      <c r="A255" s="146"/>
      <c r="B255" s="146"/>
      <c r="C255" s="146"/>
      <c r="D255" s="147"/>
      <c r="E255" s="148"/>
      <c r="F255" s="51"/>
      <c r="G255" s="51"/>
      <c r="H255" s="51"/>
      <c r="I255" s="51"/>
      <c r="J255" s="51"/>
      <c r="K255" s="52"/>
      <c r="L255" s="51"/>
    </row>
    <row r="256" spans="1:12" ht="12.75">
      <c r="A256" s="146"/>
      <c r="B256" s="146"/>
      <c r="C256" s="146"/>
      <c r="D256" s="147"/>
      <c r="E256" s="148"/>
      <c r="F256" s="51"/>
      <c r="G256" s="51"/>
      <c r="H256" s="51"/>
      <c r="I256" s="51"/>
      <c r="J256" s="51"/>
      <c r="L256" s="51"/>
    </row>
    <row r="257" spans="1:12" ht="12.75">
      <c r="A257" s="146"/>
      <c r="B257" s="146"/>
      <c r="C257" s="146"/>
      <c r="D257" s="147"/>
      <c r="E257" s="148"/>
      <c r="F257" s="51"/>
      <c r="G257" s="51"/>
      <c r="H257" s="51"/>
      <c r="I257" s="51"/>
      <c r="J257" s="51"/>
      <c r="L257" s="51"/>
    </row>
    <row r="258" spans="1:12" ht="12.75">
      <c r="A258" s="146"/>
      <c r="B258" s="146"/>
      <c r="C258" s="146"/>
      <c r="D258" s="147"/>
      <c r="E258" s="148"/>
      <c r="F258" s="51"/>
      <c r="G258" s="51"/>
      <c r="H258" s="51"/>
      <c r="I258" s="51"/>
      <c r="J258" s="51"/>
      <c r="K258" s="51"/>
      <c r="L258" s="51"/>
    </row>
    <row r="259" spans="1:12" ht="12.75">
      <c r="A259" s="146"/>
      <c r="B259" s="146"/>
      <c r="C259" s="146"/>
      <c r="D259" s="147"/>
      <c r="E259" s="148"/>
      <c r="F259" s="51"/>
      <c r="G259" s="51"/>
      <c r="H259" s="51"/>
      <c r="I259" s="51"/>
      <c r="J259" s="51"/>
      <c r="L259" s="51"/>
    </row>
    <row r="260" spans="1:12" ht="12.75">
      <c r="A260" s="146"/>
      <c r="B260" s="146"/>
      <c r="C260" s="146"/>
      <c r="D260" s="147"/>
      <c r="E260" s="148"/>
      <c r="F260" s="51"/>
      <c r="G260" s="51"/>
      <c r="H260" s="51"/>
      <c r="I260" s="51"/>
      <c r="J260" s="51"/>
      <c r="L260" s="51"/>
    </row>
    <row r="261" spans="1:12" ht="12.75">
      <c r="A261" s="146"/>
      <c r="B261" s="146"/>
      <c r="C261" s="146"/>
      <c r="D261" s="147"/>
      <c r="E261" s="148"/>
      <c r="F261" s="51"/>
      <c r="G261" s="51"/>
      <c r="H261" s="51"/>
      <c r="I261" s="51"/>
      <c r="J261" s="51"/>
      <c r="L261" s="51"/>
    </row>
    <row r="262" spans="1:12" ht="12.75">
      <c r="A262" s="146"/>
      <c r="B262" s="146"/>
      <c r="C262" s="146"/>
      <c r="D262" s="147"/>
      <c r="E262" s="148"/>
      <c r="F262" s="51"/>
      <c r="G262" s="51"/>
      <c r="H262" s="51"/>
      <c r="I262" s="51"/>
      <c r="J262" s="51"/>
      <c r="L262" s="51"/>
    </row>
    <row r="263" ht="12.75">
      <c r="E263" s="151"/>
    </row>
    <row r="264" ht="12.75">
      <c r="E264" s="151"/>
    </row>
    <row r="265" ht="12.75">
      <c r="E265" s="151"/>
    </row>
    <row r="266" ht="12.75">
      <c r="E266" s="151"/>
    </row>
    <row r="267" ht="12.75">
      <c r="E267" s="151"/>
    </row>
    <row r="268" ht="12.75">
      <c r="E268" s="151"/>
    </row>
    <row r="269" ht="12.75">
      <c r="E269" s="151"/>
    </row>
    <row r="270" ht="12.75">
      <c r="E270" s="151"/>
    </row>
    <row r="271" ht="12.75">
      <c r="E271" s="151"/>
    </row>
  </sheetData>
  <sheetProtection/>
  <mergeCells count="58">
    <mergeCell ref="A1:J1"/>
    <mergeCell ref="A2:L2"/>
    <mergeCell ref="A3:E3"/>
    <mergeCell ref="A4:E4"/>
    <mergeCell ref="H7:I7"/>
    <mergeCell ref="A8:E8"/>
    <mergeCell ref="A5:C5"/>
    <mergeCell ref="H5:J5"/>
    <mergeCell ref="A6:C6"/>
    <mergeCell ref="H6:J6"/>
    <mergeCell ref="A9:E9"/>
    <mergeCell ref="A10:E10"/>
    <mergeCell ref="A11:C11"/>
    <mergeCell ref="E12:F12"/>
    <mergeCell ref="A7:E7"/>
    <mergeCell ref="F7:G7"/>
    <mergeCell ref="A141:C141"/>
    <mergeCell ref="A142:E142"/>
    <mergeCell ref="A143:E143"/>
    <mergeCell ref="A144:E144"/>
    <mergeCell ref="A17:C17"/>
    <mergeCell ref="D13:F13"/>
    <mergeCell ref="A14:C14"/>
    <mergeCell ref="A15:C15"/>
    <mergeCell ref="A16:C16"/>
    <mergeCell ref="A149:C149"/>
    <mergeCell ref="A150:C150"/>
    <mergeCell ref="A151:C151"/>
    <mergeCell ref="A152:C152"/>
    <mergeCell ref="A145:E145"/>
    <mergeCell ref="A146:C146"/>
    <mergeCell ref="A147:C147"/>
    <mergeCell ref="A148:C148"/>
    <mergeCell ref="A157:L157"/>
    <mergeCell ref="A158:L158"/>
    <mergeCell ref="A168:C168"/>
    <mergeCell ref="A169:C169"/>
    <mergeCell ref="A153:C153"/>
    <mergeCell ref="A154:C154"/>
    <mergeCell ref="A155:D155"/>
    <mergeCell ref="A156:L156"/>
    <mergeCell ref="A184:C184"/>
    <mergeCell ref="A185:C185"/>
    <mergeCell ref="A186:C186"/>
    <mergeCell ref="A187:C187"/>
    <mergeCell ref="A170:C170"/>
    <mergeCell ref="A171:C171"/>
    <mergeCell ref="A177:C177"/>
    <mergeCell ref="A183:C183"/>
    <mergeCell ref="A204:J204"/>
    <mergeCell ref="A200:C200"/>
    <mergeCell ref="A201:C201"/>
    <mergeCell ref="A202:C202"/>
    <mergeCell ref="A203:C203"/>
    <mergeCell ref="A188:C188"/>
    <mergeCell ref="A189:C189"/>
    <mergeCell ref="A190:C190"/>
    <mergeCell ref="A199:C199"/>
  </mergeCells>
  <dataValidations count="1">
    <dataValidation type="list" showInputMessage="1" showErrorMessage="1" sqref="F8">
      <formula1>$K$8:$K$10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Hasler,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tzarnets</dc:creator>
  <cp:keywords/>
  <dc:description/>
  <cp:lastModifiedBy>william.pickrum</cp:lastModifiedBy>
  <dcterms:created xsi:type="dcterms:W3CDTF">2010-01-08T14:10:09Z</dcterms:created>
  <dcterms:modified xsi:type="dcterms:W3CDTF">2011-05-23T17:45:51Z</dcterms:modified>
  <cp:category/>
  <cp:version/>
  <cp:contentType/>
  <cp:contentStatus/>
</cp:coreProperties>
</file>